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5" activeTab="12"/>
  </bookViews>
  <sheets>
    <sheet name="Interior-A" sheetId="1" r:id="rId1"/>
    <sheet name="Interior-B" sheetId="10" r:id="rId2"/>
    <sheet name="Supercopa" sheetId="12" r:id="rId3"/>
    <sheet name="Recopa" sheetId="13" r:id="rId4"/>
    <sheet name="Torneo Mayor" sheetId="14" r:id="rId5"/>
    <sheet name="Litoral" sheetId="3" r:id="rId6"/>
    <sheet name="Sur" sheetId="5" r:id="rId7"/>
    <sheet name="Este" sheetId="2" r:id="rId8"/>
    <sheet name="Noreste" sheetId="4" r:id="rId9"/>
    <sheet name="Norte" sheetId="6" r:id="rId10"/>
    <sheet name="Sur Norte" sheetId="11" r:id="rId11"/>
    <sheet name="Títulos totales de clubes" sheetId="7" r:id="rId12"/>
    <sheet name="Títulos totales con escudos" sheetId="8" r:id="rId13"/>
  </sheets>
  <definedNames>
    <definedName name="_xlnm._FilterDatabase" localSheetId="11" hidden="1">'Títulos totales de clubes'!$A$6:$N$64</definedName>
  </definedNames>
  <calcPr calcId="124519"/>
  <fileRecoveryPr autoRecover="0"/>
</workbook>
</file>

<file path=xl/calcChain.xml><?xml version="1.0" encoding="utf-8"?>
<calcChain xmlns="http://schemas.openxmlformats.org/spreadsheetml/2006/main">
  <c r="E140" i="8"/>
  <c r="G140"/>
  <c r="A140"/>
  <c r="I126"/>
  <c r="G126"/>
  <c r="E126"/>
  <c r="C126"/>
  <c r="A126"/>
  <c r="K112"/>
  <c r="I112"/>
  <c r="G112"/>
  <c r="E112"/>
  <c r="C112"/>
  <c r="A112"/>
  <c r="K98"/>
  <c r="I98"/>
  <c r="G98"/>
  <c r="E98"/>
  <c r="C98"/>
  <c r="A98"/>
  <c r="K84"/>
  <c r="I84"/>
  <c r="G84"/>
  <c r="E84"/>
  <c r="C84"/>
  <c r="A84"/>
  <c r="K70"/>
  <c r="K126"/>
  <c r="C35" i="7"/>
  <c r="N35" s="1"/>
  <c r="C56"/>
  <c r="N62"/>
  <c r="D63"/>
  <c r="N63" s="1"/>
  <c r="K28" i="10"/>
  <c r="I28"/>
  <c r="G28"/>
  <c r="I42" i="1"/>
  <c r="G42"/>
  <c r="N56" i="7" s="1"/>
  <c r="E28" i="10"/>
  <c r="C140" i="8"/>
  <c r="E7" i="7"/>
  <c r="E25"/>
  <c r="E19"/>
  <c r="E8"/>
  <c r="E24"/>
  <c r="F11"/>
  <c r="F64" s="1"/>
  <c r="G19"/>
  <c r="G20"/>
  <c r="H8"/>
  <c r="H26"/>
  <c r="H14"/>
  <c r="H51"/>
  <c r="H25"/>
  <c r="H33"/>
  <c r="H50"/>
  <c r="N50" s="1"/>
  <c r="H32"/>
  <c r="H16"/>
  <c r="H49"/>
  <c r="N49" s="1"/>
  <c r="H48"/>
  <c r="N48" s="1"/>
  <c r="H47"/>
  <c r="I11"/>
  <c r="I18"/>
  <c r="I9"/>
  <c r="I31"/>
  <c r="N31" s="1"/>
  <c r="A70" i="8" s="1"/>
  <c r="I46" i="7"/>
  <c r="I24"/>
  <c r="I45"/>
  <c r="N45" s="1"/>
  <c r="I30"/>
  <c r="I13"/>
  <c r="J7"/>
  <c r="J12"/>
  <c r="J15"/>
  <c r="J23"/>
  <c r="J44"/>
  <c r="N44" s="1"/>
  <c r="J43"/>
  <c r="N43" s="1"/>
  <c r="J29"/>
  <c r="J42"/>
  <c r="N42" s="1"/>
  <c r="J22"/>
  <c r="K10"/>
  <c r="K17"/>
  <c r="K28"/>
  <c r="N28" s="1"/>
  <c r="G56" i="8" s="1"/>
  <c r="K41" i="7"/>
  <c r="N41" s="1"/>
  <c r="K40"/>
  <c r="N40" s="1"/>
  <c r="K39"/>
  <c r="K38"/>
  <c r="M36"/>
  <c r="N36" s="1"/>
  <c r="I70" i="8" s="1"/>
  <c r="L37" i="7"/>
  <c r="L64" s="1"/>
  <c r="N39"/>
  <c r="N10"/>
  <c r="N46"/>
  <c r="N47"/>
  <c r="N51"/>
  <c r="O56" i="1"/>
  <c r="C33" i="7" s="1"/>
  <c r="E56" i="1"/>
  <c r="C25" i="7" s="1"/>
  <c r="N25" s="1"/>
  <c r="A56" i="8" s="1"/>
  <c r="G56" i="1"/>
  <c r="C17" i="7" s="1"/>
  <c r="I56" i="1"/>
  <c r="C29" i="7" s="1"/>
  <c r="N29" s="1"/>
  <c r="I56" i="8" s="1"/>
  <c r="K56" i="1"/>
  <c r="C18" i="7" s="1"/>
  <c r="M56" i="1"/>
  <c r="C59" i="7" s="1"/>
  <c r="N59" s="1"/>
  <c r="K42" i="1"/>
  <c r="C11" i="7" s="1"/>
  <c r="M42" i="1"/>
  <c r="C26" i="7" s="1"/>
  <c r="N26" s="1"/>
  <c r="C56" i="8" s="1"/>
  <c r="O42" i="1"/>
  <c r="C60" i="7" s="1"/>
  <c r="E42" i="1"/>
  <c r="C15" i="7" s="1"/>
  <c r="N15" s="1"/>
  <c r="E28" i="8" s="1"/>
  <c r="I70" i="1"/>
  <c r="C23" i="7" s="1"/>
  <c r="K70" i="1"/>
  <c r="C32" i="7" s="1"/>
  <c r="N32" s="1"/>
  <c r="C70" i="8" s="1"/>
  <c r="M70" i="1"/>
  <c r="C61" i="7" s="1"/>
  <c r="N61" s="1"/>
  <c r="G70" i="1"/>
  <c r="C57" i="7" s="1"/>
  <c r="N57" s="1"/>
  <c r="E70" i="1"/>
  <c r="C58" i="7" s="1"/>
  <c r="N58" s="1"/>
  <c r="O70" i="1"/>
  <c r="C55" i="7" s="1"/>
  <c r="N55" s="1"/>
  <c r="M84" i="1"/>
  <c r="E84"/>
  <c r="C24" i="7" s="1"/>
  <c r="N24" s="1"/>
  <c r="K42" i="8" s="1"/>
  <c r="G84" i="1"/>
  <c r="C30" i="7" s="1"/>
  <c r="I84" i="1"/>
  <c r="C54" i="7" s="1"/>
  <c r="N54" s="1"/>
  <c r="K84" i="1"/>
  <c r="C34" i="7" s="1"/>
  <c r="N34" s="1"/>
  <c r="G70" i="8" s="1"/>
  <c r="I28" i="1"/>
  <c r="C27" i="7" s="1"/>
  <c r="K28" i="1"/>
  <c r="C21" i="7" s="1"/>
  <c r="M28" i="1"/>
  <c r="C22" i="7" s="1"/>
  <c r="N22" s="1"/>
  <c r="G42" i="8" s="1"/>
  <c r="O28" i="1"/>
  <c r="C12" i="7" s="1"/>
  <c r="G28" i="1"/>
  <c r="C8" i="7" s="1"/>
  <c r="E28" i="1"/>
  <c r="C19" i="7" s="1"/>
  <c r="M14" i="1"/>
  <c r="C9" i="7" s="1"/>
  <c r="O14" i="1"/>
  <c r="C20" i="7" s="1"/>
  <c r="K14" i="1"/>
  <c r="C16" i="7" s="1"/>
  <c r="N16" s="1"/>
  <c r="G28" i="8" s="1"/>
  <c r="I14" i="1"/>
  <c r="C7" i="7" s="1"/>
  <c r="G14" i="1"/>
  <c r="C14" i="7" s="1"/>
  <c r="N14" s="1"/>
  <c r="C28" i="8" s="1"/>
  <c r="E14" i="1"/>
  <c r="C13" i="7" s="1"/>
  <c r="K28" i="2"/>
  <c r="E28"/>
  <c r="G28"/>
  <c r="I28"/>
  <c r="I14"/>
  <c r="O14"/>
  <c r="M14"/>
  <c r="K14"/>
  <c r="G14"/>
  <c r="E14"/>
  <c r="G29" i="4"/>
  <c r="E29"/>
  <c r="E14"/>
  <c r="I14"/>
  <c r="K14"/>
  <c r="M14"/>
  <c r="O14"/>
  <c r="G14"/>
  <c r="P28" i="5"/>
  <c r="J28"/>
  <c r="H28"/>
  <c r="L28"/>
  <c r="N28"/>
  <c r="R14"/>
  <c r="P14"/>
  <c r="N14"/>
  <c r="L14"/>
  <c r="J14"/>
  <c r="H14"/>
  <c r="N28" i="3"/>
  <c r="L28"/>
  <c r="J28"/>
  <c r="H28"/>
  <c r="F28"/>
  <c r="P28"/>
  <c r="P14"/>
  <c r="N14"/>
  <c r="L14"/>
  <c r="J14"/>
  <c r="H14"/>
  <c r="F14"/>
  <c r="J14" i="11"/>
  <c r="L14"/>
  <c r="J14" i="6"/>
  <c r="L14" s="1"/>
  <c r="J14" i="14"/>
  <c r="L14" s="1"/>
  <c r="H14"/>
  <c r="J14" i="13"/>
  <c r="L14" s="1"/>
  <c r="N14" i="12"/>
  <c r="L14"/>
  <c r="J14"/>
  <c r="H14"/>
  <c r="F14"/>
  <c r="O14" i="10"/>
  <c r="D8" i="7" s="1"/>
  <c r="M14" i="10"/>
  <c r="D52" i="7" s="1"/>
  <c r="N52" s="1"/>
  <c r="K14" i="10"/>
  <c r="D53" i="7" s="1"/>
  <c r="N53" s="1"/>
  <c r="I14" i="10"/>
  <c r="D27" i="7" s="1"/>
  <c r="G14" i="10"/>
  <c r="D9" i="7" s="1"/>
  <c r="E14" i="10"/>
  <c r="D21" i="7" s="1"/>
  <c r="D64" l="1"/>
  <c r="C64"/>
  <c r="K64"/>
  <c r="I64"/>
  <c r="G64"/>
  <c r="E64"/>
  <c r="J64"/>
  <c r="H64"/>
  <c r="N20"/>
  <c r="C42" i="8" s="1"/>
  <c r="N30" i="7"/>
  <c r="K56" i="8" s="1"/>
  <c r="N18" i="7"/>
  <c r="K28" i="8" s="1"/>
  <c r="N17" i="7"/>
  <c r="I28" i="8" s="1"/>
  <c r="N33" i="7"/>
  <c r="E70" i="8" s="1"/>
  <c r="N60" i="7"/>
  <c r="M64"/>
  <c r="N13"/>
  <c r="A28" i="8" s="1"/>
  <c r="N7" i="7"/>
  <c r="A14" i="8" s="1"/>
  <c r="N19" i="7"/>
  <c r="A42" i="8" s="1"/>
  <c r="N12" i="7"/>
  <c r="K14" i="8" s="1"/>
  <c r="N23" i="7"/>
  <c r="I42" i="8" s="1"/>
  <c r="N11" i="7"/>
  <c r="I14" i="8" s="1"/>
  <c r="N37" i="7"/>
  <c r="N9"/>
  <c r="G14" i="8" s="1"/>
  <c r="N8" i="7"/>
  <c r="C14" i="8" s="1"/>
  <c r="N21" i="7"/>
  <c r="E42" i="8" s="1"/>
  <c r="N27" i="7"/>
  <c r="E56" i="8" s="1"/>
  <c r="O84" i="1"/>
  <c r="N38" i="7"/>
  <c r="P14" i="12"/>
  <c r="F43" i="3"/>
  <c r="N64" i="7" l="1"/>
  <c r="E14" i="8"/>
</calcChain>
</file>

<file path=xl/sharedStrings.xml><?xml version="1.0" encoding="utf-8"?>
<sst xmlns="http://schemas.openxmlformats.org/spreadsheetml/2006/main" count="629" uniqueCount="245">
  <si>
    <t>Río Negro</t>
  </si>
  <si>
    <t>Año</t>
  </si>
  <si>
    <t>Campeón</t>
  </si>
  <si>
    <t>No se disputó</t>
  </si>
  <si>
    <t>Treinta y Tres</t>
  </si>
  <si>
    <t>TOTAL TORNEOS ESTE</t>
  </si>
  <si>
    <t>Litoral</t>
  </si>
  <si>
    <t>Sur</t>
  </si>
  <si>
    <t>Este</t>
  </si>
  <si>
    <t>Totales</t>
  </si>
  <si>
    <t>Posición</t>
  </si>
  <si>
    <t>Rachas consecutivas:</t>
  </si>
  <si>
    <t>Años consecutivos</t>
  </si>
  <si>
    <t>Período</t>
  </si>
  <si>
    <t>TOTAL TORNEOS SUR</t>
  </si>
  <si>
    <t>TOTAL TORNEOS LITORAL</t>
  </si>
  <si>
    <t>Edición</t>
  </si>
  <si>
    <t>Campeonato de Clubes Campeones del Interior</t>
  </si>
  <si>
    <t>Atenas de San Carlos</t>
  </si>
  <si>
    <t>Salto Uruguay</t>
  </si>
  <si>
    <t>Universal</t>
  </si>
  <si>
    <t>Universal de San José</t>
  </si>
  <si>
    <t>Atenas</t>
  </si>
  <si>
    <t>San Eugenio</t>
  </si>
  <si>
    <t>Estudiantil Sanducero</t>
  </si>
  <si>
    <t>Independiente</t>
  </si>
  <si>
    <t>Bella Vista de Paysandú</t>
  </si>
  <si>
    <t>Sportivo 18 de Julio</t>
  </si>
  <si>
    <t>River Plate de Florida</t>
  </si>
  <si>
    <t>Defensor de Maldonado</t>
  </si>
  <si>
    <t>18 de Julio de F.B.</t>
  </si>
  <si>
    <t>Sportivo Independencia</t>
  </si>
  <si>
    <t>Quilmes</t>
  </si>
  <si>
    <t>Palermo</t>
  </si>
  <si>
    <t>Porongos</t>
  </si>
  <si>
    <t>Fritsa</t>
  </si>
  <si>
    <t>Punta del Este</t>
  </si>
  <si>
    <t>Artigas Sportivo</t>
  </si>
  <si>
    <t>Libertad</t>
  </si>
  <si>
    <t>San Carlos</t>
  </si>
  <si>
    <t>Ituzaingó</t>
  </si>
  <si>
    <t>Atlético Florida</t>
  </si>
  <si>
    <t>Wanderers de Artigas</t>
  </si>
  <si>
    <t>Copa Nacional de Clubes</t>
  </si>
  <si>
    <t>Vida Nueva</t>
  </si>
  <si>
    <t>Atlético Fernandino</t>
  </si>
  <si>
    <t>Ferro Carril de Salto</t>
  </si>
  <si>
    <t>Nacional de N.H.</t>
  </si>
  <si>
    <t>Central de San José</t>
  </si>
  <si>
    <t>18 de Julio de Porvenir</t>
  </si>
  <si>
    <t>Lavalleja de Minas</t>
  </si>
  <si>
    <t>No se disputó por COVID-19</t>
  </si>
  <si>
    <t>Universitario de Salto</t>
  </si>
  <si>
    <t>No hubo</t>
  </si>
  <si>
    <t>Club</t>
  </si>
  <si>
    <t>1972-1974</t>
  </si>
  <si>
    <t>1967-1968</t>
  </si>
  <si>
    <t>1975-1976</t>
  </si>
  <si>
    <t>1982-1983</t>
  </si>
  <si>
    <t>1994-1995</t>
  </si>
  <si>
    <t>2003-2005</t>
  </si>
  <si>
    <t>2021-2022</t>
  </si>
  <si>
    <t>Interior (Div. B)</t>
  </si>
  <si>
    <t>Campeonato de Clubes Campeones del Interior Divisional B</t>
  </si>
  <si>
    <t>Huracán de Paysandú</t>
  </si>
  <si>
    <t>Boquita de Sarandí Grande</t>
  </si>
  <si>
    <t>Titulos del Interior (Divisional B) por Club:</t>
  </si>
  <si>
    <t>Titulos del Litoral por Club:</t>
  </si>
  <si>
    <t>Con Los Mismos Colores</t>
  </si>
  <si>
    <t>San Lorenzo de Young</t>
  </si>
  <si>
    <t>Sportivo Barracas</t>
  </si>
  <si>
    <t>Libertad de Cañada Nieto</t>
  </si>
  <si>
    <t>Deportivo Artigas</t>
  </si>
  <si>
    <t>Titulos del Sur por Club:</t>
  </si>
  <si>
    <t>Unión Juvenil</t>
  </si>
  <si>
    <t>Hubo zona Sur Norte (o Norte Sur)</t>
  </si>
  <si>
    <t>Santa Bernardina</t>
  </si>
  <si>
    <t>Carrasco F.C.</t>
  </si>
  <si>
    <t>Titulos del Este por Club:</t>
  </si>
  <si>
    <t>Rausa de G.A.</t>
  </si>
  <si>
    <t>Huracán de T. y T.</t>
  </si>
  <si>
    <t>Central Palestino</t>
  </si>
  <si>
    <t>Noreste</t>
  </si>
  <si>
    <t>Titulos del Noreste por Club:</t>
  </si>
  <si>
    <t>Conventos</t>
  </si>
  <si>
    <t>Policial de Tbó.</t>
  </si>
  <si>
    <t>Sarandí Universitario</t>
  </si>
  <si>
    <t>Estudiantes de Tbó.</t>
  </si>
  <si>
    <t>Ceibal</t>
  </si>
  <si>
    <t>Oriental de Rivera</t>
  </si>
  <si>
    <t>Titulos del Norte por Club:</t>
  </si>
  <si>
    <t>Sur Norte</t>
  </si>
  <si>
    <t>Titulos del Sur Norte por Club:</t>
  </si>
  <si>
    <t>Progreso</t>
  </si>
  <si>
    <t>Supercopa</t>
  </si>
  <si>
    <t>Supercopa de Campeones del Interior</t>
  </si>
  <si>
    <t>Titulos de la Supercopa de Campeones del Interior por Club:</t>
  </si>
  <si>
    <t>TOTALES SUPERCOPA</t>
  </si>
  <si>
    <t>Recopa</t>
  </si>
  <si>
    <t>Recopa de Campeones del Interior</t>
  </si>
  <si>
    <t>TOTALES RECOPA</t>
  </si>
  <si>
    <t>Titulos de la Recopa de Campeones del Interior por Club:</t>
  </si>
  <si>
    <t>Torneo Mayor</t>
  </si>
  <si>
    <t>Torneo Mayor del Interior</t>
  </si>
  <si>
    <t>Titulos del Torneo Mayor del Interior por Club:</t>
  </si>
  <si>
    <t>TOTALES TORNEO MAYOR</t>
  </si>
  <si>
    <t>Clubes</t>
  </si>
  <si>
    <t>Interior-A</t>
  </si>
  <si>
    <t>Interior-B</t>
  </si>
  <si>
    <t>Norte</t>
  </si>
  <si>
    <t>Títulos totales de clubes del interior:</t>
  </si>
  <si>
    <t>NOTAS:</t>
  </si>
  <si>
    <t xml:space="preserve"> </t>
  </si>
  <si>
    <t>En 1978 el torneo que hubo fue clasificatorio para el Campeonato de la Liga Mayor (AUF)</t>
  </si>
  <si>
    <t>En 1996 el torneo que hubo fue clasificatorio para el Campeonato Nacional (AUF)</t>
  </si>
  <si>
    <t>TOTAL TORNEOS DIV. B</t>
  </si>
  <si>
    <t>1971-1972</t>
  </si>
  <si>
    <t>Río Negro de San José</t>
  </si>
  <si>
    <t>1991-1992</t>
  </si>
  <si>
    <t>Libertad de San Carlos</t>
  </si>
  <si>
    <t>1999-2000</t>
  </si>
  <si>
    <t>Deportivo Artigas (Salto)</t>
  </si>
  <si>
    <t>Quilmes (Florida)</t>
  </si>
  <si>
    <t>Río Negro (San José)</t>
  </si>
  <si>
    <t>Porongos (Trinidad)</t>
  </si>
  <si>
    <t>Santa Bernardina (Durazno)</t>
  </si>
  <si>
    <t>Unión Juvenil (Durazno)</t>
  </si>
  <si>
    <t>River Plate (Florida)</t>
  </si>
  <si>
    <t>Central (San José)</t>
  </si>
  <si>
    <t>Vida Nueva (San Jacinto)</t>
  </si>
  <si>
    <t>Atenas (San Carlos)</t>
  </si>
  <si>
    <t>Salto Uruguay (Salto)</t>
  </si>
  <si>
    <t>18 de Julio (Fray Bentos)</t>
  </si>
  <si>
    <t>Ferro Carril (Salto)</t>
  </si>
  <si>
    <t>Boquita (Sarandí Grande)</t>
  </si>
  <si>
    <t>Huracán (Paysandú)</t>
  </si>
  <si>
    <t>Universal (San José)</t>
  </si>
  <si>
    <t>Libertad (San Carlos)</t>
  </si>
  <si>
    <t>Wanderers (Artigas)</t>
  </si>
  <si>
    <t>CLMC (Mercedes)</t>
  </si>
  <si>
    <t>San Eugenio (Artigas)</t>
  </si>
  <si>
    <t>Estudiantil Saducero (Pay.)</t>
  </si>
  <si>
    <t>Sportivo Barracas (Dolores)</t>
  </si>
  <si>
    <t>Sp. Barracas (Dolores)</t>
  </si>
  <si>
    <t>Libertad (Cañada Nieto)</t>
  </si>
  <si>
    <t>Sp. Independencia (Pay.)</t>
  </si>
  <si>
    <t>San Lorenzo (Young)</t>
  </si>
  <si>
    <t>Progreso (Progreso)</t>
  </si>
  <si>
    <t>Oriental (Rivera)</t>
  </si>
  <si>
    <t>Conventos (Melo)</t>
  </si>
  <si>
    <t>Fritsa (Tacuarembó)</t>
  </si>
  <si>
    <t>Sarandí Universitario (Riv.)</t>
  </si>
  <si>
    <t>Policial (Tacuarembó)</t>
  </si>
  <si>
    <t>Estudiantes (Tacuarembó)</t>
  </si>
  <si>
    <t>Ceibal (Salto)</t>
  </si>
  <si>
    <t>Peñarol (Paso de los Toros)</t>
  </si>
  <si>
    <t>Peñarol de P. de los T.</t>
  </si>
  <si>
    <t>Palermo (Rocha)</t>
  </si>
  <si>
    <t>San Carlos (San Carlos)</t>
  </si>
  <si>
    <t>Defensor (Maldonado)</t>
  </si>
  <si>
    <t>Rausa (Gregorio Aznárez)</t>
  </si>
  <si>
    <t>Huracán (Treinta y Tres)</t>
  </si>
  <si>
    <t>Lavalleja (Minas)</t>
  </si>
  <si>
    <t>Central Palestino (Chuy)</t>
  </si>
  <si>
    <t>Punta del Este (P. del Este)</t>
  </si>
  <si>
    <t>Defensor (Mdo.)</t>
  </si>
  <si>
    <t>1987-1990</t>
  </si>
  <si>
    <t>1982-1984</t>
  </si>
  <si>
    <t>San Carlos (S.C.)</t>
  </si>
  <si>
    <t>1980-1981</t>
  </si>
  <si>
    <t>1985-1986</t>
  </si>
  <si>
    <t>TOTAL TORNEOS NORESTE</t>
  </si>
  <si>
    <t>Peñarol (P. de los Toros)</t>
  </si>
  <si>
    <t>TOTAL TORNEOS NORTE</t>
  </si>
  <si>
    <t>TOTAL SUR NORTE</t>
  </si>
  <si>
    <t>Interior (Div. A)</t>
  </si>
  <si>
    <t>Titulos del Interior (Div. A) por Club:</t>
  </si>
  <si>
    <t>Estudiantil Sanducero (Pay.)</t>
  </si>
  <si>
    <t>Atl. Bella Vista (Pay.)</t>
  </si>
  <si>
    <t>Universitario (Salto)</t>
  </si>
  <si>
    <t>Atlético Florida (Florida)</t>
  </si>
  <si>
    <t>Atlético Fernandino (Mdo.)</t>
  </si>
  <si>
    <t>Ituzaingó (Punta del Este)</t>
  </si>
  <si>
    <t>18 de Julio (Porvenir)</t>
  </si>
  <si>
    <t>Independiente (Trinidad)</t>
  </si>
  <si>
    <t>Nacional (Nueva Helvecia)</t>
  </si>
  <si>
    <t>Treinta y Tres (T. y Tres)</t>
  </si>
  <si>
    <t>Inconcluso</t>
  </si>
  <si>
    <t>TOTALES DIV. A.</t>
  </si>
  <si>
    <t>Sarandí Universitario (Rivera)</t>
  </si>
  <si>
    <t>1984-1985</t>
  </si>
  <si>
    <t>1989-1990</t>
  </si>
  <si>
    <t>18 de Julio (F.B.)</t>
  </si>
  <si>
    <t>1981-1983</t>
  </si>
  <si>
    <t>1975 y 1978</t>
  </si>
  <si>
    <t>Wanderers (Art.)</t>
  </si>
  <si>
    <t>1978-1979</t>
  </si>
  <si>
    <t>Titulos totales por Clubes del Interior:</t>
  </si>
  <si>
    <t>TOTALES TORNEOS OFI</t>
  </si>
  <si>
    <t>Punta del Este (Punta del Este)</t>
  </si>
  <si>
    <t>Carrasco F.C. (Carrasco del Sauce)</t>
  </si>
  <si>
    <t>Carrasco F.C. (C. del Sauce)</t>
  </si>
  <si>
    <t>Estudiantil Sanducero (Paysandú)</t>
  </si>
  <si>
    <t>Sportivo Independencia (Paysandú)</t>
  </si>
  <si>
    <t>Sportivo 18 de Julio (Colonia 18 de Julio, Salto)</t>
  </si>
  <si>
    <t>Con Los Mismos Colores (Mercedes)</t>
  </si>
  <si>
    <t>Atl. Bella Vista (Paysandú)</t>
  </si>
  <si>
    <t>Atlético Bella Vista (Paysandú)</t>
  </si>
  <si>
    <t>Treinta y Tres (Treinta y Tres)</t>
  </si>
  <si>
    <t>Artigas Sp. (Melo)</t>
  </si>
  <si>
    <t>Artigas Sportivo (Melo)</t>
  </si>
  <si>
    <t>18 de Julio (Porvenir, Paysandú)</t>
  </si>
  <si>
    <t>Sp. 18 de Julio (Col. 18 de J.)</t>
  </si>
  <si>
    <t>Atlético Fernandino (Maldonado)</t>
  </si>
  <si>
    <t>Torneo Inconcluso</t>
  </si>
  <si>
    <t>Títulos por zona, interior, etc.:</t>
  </si>
  <si>
    <t>1°</t>
  </si>
  <si>
    <t>2°</t>
  </si>
  <si>
    <t>3°</t>
  </si>
  <si>
    <t>4°</t>
  </si>
  <si>
    <t>6°</t>
  </si>
  <si>
    <t>9°</t>
  </si>
  <si>
    <t>Estudiantil Sand. (Pay.)</t>
  </si>
  <si>
    <t>Sta. Bernardina (Durazno)</t>
  </si>
  <si>
    <t>Sp. 18 de Julio (Col. 18 J.)</t>
  </si>
  <si>
    <t>Estudiantes (Tbó.)</t>
  </si>
  <si>
    <t>Policial (Tbó.)</t>
  </si>
  <si>
    <t>Huracán (T. y Tres)</t>
  </si>
  <si>
    <t>Carrasco F.C. (Car. del Sauce)</t>
  </si>
  <si>
    <t>Unión Juvenil (Dur.)</t>
  </si>
  <si>
    <t>Libertad (Cañ. Nieto)</t>
  </si>
  <si>
    <t>Nacional (Nva. Helvecia)</t>
  </si>
  <si>
    <t>Atl. Fernandino (Mdo.)</t>
  </si>
  <si>
    <t>título en disputa.</t>
  </si>
  <si>
    <t>No hubo disputa</t>
  </si>
  <si>
    <t>por el título, inconcluso.</t>
  </si>
  <si>
    <t>Datos extraídos de GIEFI.-</t>
  </si>
  <si>
    <t>Nacional de Salto</t>
  </si>
  <si>
    <t>Nacional (Salto)</t>
  </si>
  <si>
    <t>11°</t>
  </si>
  <si>
    <t>16°</t>
  </si>
  <si>
    <t>22°</t>
  </si>
  <si>
    <t>Polancos de Nueva Palmira</t>
  </si>
  <si>
    <t>Polancos (Nueva Palmira)</t>
  </si>
  <si>
    <t>30°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</si>
</sst>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b/>
      <i/>
      <sz val="4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rgb="FFFF0000"/>
      </diagonal>
    </border>
    <border diagonalUp="1" diagonalDown="1">
      <left/>
      <right style="medium">
        <color indexed="64"/>
      </right>
      <top/>
      <bottom/>
      <diagonal style="medium">
        <color rgb="FFFF0000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rgb="FFFF0000"/>
      </diagonal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rgb="FFFF0000"/>
      </diagonal>
    </border>
    <border diagonalUp="1" diagonalDown="1">
      <left style="medium">
        <color indexed="64"/>
      </left>
      <right/>
      <top/>
      <bottom/>
      <diagonal style="medium">
        <color rgb="FFFF0000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rgb="FFFF0000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0" xfId="0" applyFill="1" applyBorder="1"/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/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4" xfId="0" applyFill="1" applyBorder="1"/>
    <xf numFmtId="0" fontId="0" fillId="3" borderId="12" xfId="0" applyFill="1" applyBorder="1"/>
    <xf numFmtId="0" fontId="10" fillId="2" borderId="23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7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53.png"/><Relationship Id="rId26" Type="http://schemas.openxmlformats.org/officeDocument/2006/relationships/image" Target="../media/image22.png"/><Relationship Id="rId39" Type="http://schemas.openxmlformats.org/officeDocument/2006/relationships/image" Target="../media/image18.png"/><Relationship Id="rId21" Type="http://schemas.openxmlformats.org/officeDocument/2006/relationships/image" Target="../media/image5.png"/><Relationship Id="rId34" Type="http://schemas.openxmlformats.org/officeDocument/2006/relationships/image" Target="../media/image55.png"/><Relationship Id="rId42" Type="http://schemas.openxmlformats.org/officeDocument/2006/relationships/image" Target="../media/image11.png"/><Relationship Id="rId47" Type="http://schemas.openxmlformats.org/officeDocument/2006/relationships/image" Target="../media/image34.png"/><Relationship Id="rId50" Type="http://schemas.openxmlformats.org/officeDocument/2006/relationships/image" Target="../media/image43.png"/><Relationship Id="rId55" Type="http://schemas.openxmlformats.org/officeDocument/2006/relationships/image" Target="../media/image10.png"/><Relationship Id="rId7" Type="http://schemas.openxmlformats.org/officeDocument/2006/relationships/image" Target="../media/image23.png"/><Relationship Id="rId12" Type="http://schemas.openxmlformats.org/officeDocument/2006/relationships/image" Target="../media/image27.png"/><Relationship Id="rId17" Type="http://schemas.openxmlformats.org/officeDocument/2006/relationships/image" Target="../media/image29.png"/><Relationship Id="rId25" Type="http://schemas.openxmlformats.org/officeDocument/2006/relationships/image" Target="../media/image51.png"/><Relationship Id="rId33" Type="http://schemas.openxmlformats.org/officeDocument/2006/relationships/image" Target="../media/image12.png"/><Relationship Id="rId38" Type="http://schemas.openxmlformats.org/officeDocument/2006/relationships/image" Target="../media/image2.png"/><Relationship Id="rId46" Type="http://schemas.openxmlformats.org/officeDocument/2006/relationships/image" Target="../media/image19.png"/><Relationship Id="rId2" Type="http://schemas.openxmlformats.org/officeDocument/2006/relationships/image" Target="../media/image15.png"/><Relationship Id="rId16" Type="http://schemas.openxmlformats.org/officeDocument/2006/relationships/image" Target="../media/image41.png"/><Relationship Id="rId20" Type="http://schemas.openxmlformats.org/officeDocument/2006/relationships/image" Target="../media/image17.png"/><Relationship Id="rId29" Type="http://schemas.openxmlformats.org/officeDocument/2006/relationships/image" Target="../media/image39.png"/><Relationship Id="rId41" Type="http://schemas.openxmlformats.org/officeDocument/2006/relationships/image" Target="../media/image40.png"/><Relationship Id="rId54" Type="http://schemas.openxmlformats.org/officeDocument/2006/relationships/image" Target="../media/image58.png"/><Relationship Id="rId1" Type="http://schemas.openxmlformats.org/officeDocument/2006/relationships/image" Target="../media/image13.png"/><Relationship Id="rId6" Type="http://schemas.openxmlformats.org/officeDocument/2006/relationships/image" Target="../media/image44.png"/><Relationship Id="rId11" Type="http://schemas.openxmlformats.org/officeDocument/2006/relationships/image" Target="../media/image9.png"/><Relationship Id="rId24" Type="http://schemas.openxmlformats.org/officeDocument/2006/relationships/image" Target="../media/image56.png"/><Relationship Id="rId32" Type="http://schemas.openxmlformats.org/officeDocument/2006/relationships/image" Target="../media/image26.png"/><Relationship Id="rId37" Type="http://schemas.openxmlformats.org/officeDocument/2006/relationships/image" Target="../media/image47.png"/><Relationship Id="rId40" Type="http://schemas.openxmlformats.org/officeDocument/2006/relationships/image" Target="../media/image4.png"/><Relationship Id="rId45" Type="http://schemas.openxmlformats.org/officeDocument/2006/relationships/image" Target="../media/image36.png"/><Relationship Id="rId53" Type="http://schemas.openxmlformats.org/officeDocument/2006/relationships/image" Target="../media/image48.png"/><Relationship Id="rId5" Type="http://schemas.openxmlformats.org/officeDocument/2006/relationships/image" Target="../media/image45.png"/><Relationship Id="rId15" Type="http://schemas.openxmlformats.org/officeDocument/2006/relationships/image" Target="../media/image50.png"/><Relationship Id="rId23" Type="http://schemas.openxmlformats.org/officeDocument/2006/relationships/image" Target="../media/image35.png"/><Relationship Id="rId28" Type="http://schemas.openxmlformats.org/officeDocument/2006/relationships/image" Target="../media/image31.png"/><Relationship Id="rId36" Type="http://schemas.openxmlformats.org/officeDocument/2006/relationships/image" Target="../media/image28.png"/><Relationship Id="rId49" Type="http://schemas.openxmlformats.org/officeDocument/2006/relationships/image" Target="../media/image49.png"/><Relationship Id="rId57" Type="http://schemas.openxmlformats.org/officeDocument/2006/relationships/image" Target="../media/image38.png"/><Relationship Id="rId10" Type="http://schemas.openxmlformats.org/officeDocument/2006/relationships/image" Target="../media/image21.png"/><Relationship Id="rId19" Type="http://schemas.openxmlformats.org/officeDocument/2006/relationships/image" Target="../media/image24.png"/><Relationship Id="rId31" Type="http://schemas.openxmlformats.org/officeDocument/2006/relationships/image" Target="../media/image25.png"/><Relationship Id="rId44" Type="http://schemas.openxmlformats.org/officeDocument/2006/relationships/image" Target="../media/image30.png"/><Relationship Id="rId52" Type="http://schemas.openxmlformats.org/officeDocument/2006/relationships/image" Target="../media/image33.png"/><Relationship Id="rId4" Type="http://schemas.openxmlformats.org/officeDocument/2006/relationships/image" Target="../media/image46.png"/><Relationship Id="rId9" Type="http://schemas.openxmlformats.org/officeDocument/2006/relationships/image" Target="../media/image16.png"/><Relationship Id="rId14" Type="http://schemas.openxmlformats.org/officeDocument/2006/relationships/image" Target="../media/image7.png"/><Relationship Id="rId22" Type="http://schemas.openxmlformats.org/officeDocument/2006/relationships/image" Target="../media/image8.png"/><Relationship Id="rId27" Type="http://schemas.openxmlformats.org/officeDocument/2006/relationships/image" Target="../media/image20.png"/><Relationship Id="rId30" Type="http://schemas.openxmlformats.org/officeDocument/2006/relationships/image" Target="../media/image54.png"/><Relationship Id="rId35" Type="http://schemas.openxmlformats.org/officeDocument/2006/relationships/image" Target="../media/image52.png"/><Relationship Id="rId43" Type="http://schemas.openxmlformats.org/officeDocument/2006/relationships/image" Target="../media/image3.png"/><Relationship Id="rId48" Type="http://schemas.openxmlformats.org/officeDocument/2006/relationships/image" Target="../media/image32.png"/><Relationship Id="rId56" Type="http://schemas.openxmlformats.org/officeDocument/2006/relationships/image" Target="../media/image59.jpeg"/><Relationship Id="rId8" Type="http://schemas.openxmlformats.org/officeDocument/2006/relationships/image" Target="../media/image6.png"/><Relationship Id="rId51" Type="http://schemas.openxmlformats.org/officeDocument/2006/relationships/image" Target="../media/image42.png"/><Relationship Id="rId3" Type="http://schemas.openxmlformats.org/officeDocument/2006/relationships/image" Target="../media/image5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18.png"/><Relationship Id="rId7" Type="http://schemas.openxmlformats.org/officeDocument/2006/relationships/image" Target="../media/image23.png"/><Relationship Id="rId2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12.png"/><Relationship Id="rId9" Type="http://schemas.openxmlformats.org/officeDocument/2006/relationships/image" Target="../media/image3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23.png"/><Relationship Id="rId5" Type="http://schemas.openxmlformats.org/officeDocument/2006/relationships/image" Target="../media/image3.png"/><Relationship Id="rId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3.png"/><Relationship Id="rId3" Type="http://schemas.openxmlformats.org/officeDocument/2006/relationships/image" Target="../media/image13.png"/><Relationship Id="rId7" Type="http://schemas.openxmlformats.org/officeDocument/2006/relationships/image" Target="../media/image39.png"/><Relationship Id="rId12" Type="http://schemas.openxmlformats.org/officeDocument/2006/relationships/image" Target="../media/image42.png"/><Relationship Id="rId2" Type="http://schemas.openxmlformats.org/officeDocument/2006/relationships/image" Target="../media/image23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32.png"/><Relationship Id="rId5" Type="http://schemas.openxmlformats.org/officeDocument/2006/relationships/image" Target="../media/image17.png"/><Relationship Id="rId10" Type="http://schemas.openxmlformats.org/officeDocument/2006/relationships/image" Target="../media/image31.png"/><Relationship Id="rId4" Type="http://schemas.openxmlformats.org/officeDocument/2006/relationships/image" Target="../media/image15.png"/><Relationship Id="rId9" Type="http://schemas.openxmlformats.org/officeDocument/2006/relationships/image" Target="../media/image4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30.png"/><Relationship Id="rId7" Type="http://schemas.openxmlformats.org/officeDocument/2006/relationships/image" Target="../media/image3.png"/><Relationship Id="rId2" Type="http://schemas.openxmlformats.org/officeDocument/2006/relationships/image" Target="../media/image26.png"/><Relationship Id="rId1" Type="http://schemas.openxmlformats.org/officeDocument/2006/relationships/image" Target="../media/image1.jpe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10" Type="http://schemas.openxmlformats.org/officeDocument/2006/relationships/image" Target="../media/image34.png"/><Relationship Id="rId4" Type="http://schemas.openxmlformats.org/officeDocument/2006/relationships/image" Target="../media/image18.png"/><Relationship Id="rId9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22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29.png"/><Relationship Id="rId5" Type="http://schemas.openxmlformats.org/officeDocument/2006/relationships/image" Target="../media/image6.png"/><Relationship Id="rId10" Type="http://schemas.openxmlformats.org/officeDocument/2006/relationships/image" Target="../media/image49.png"/><Relationship Id="rId4" Type="http://schemas.openxmlformats.org/officeDocument/2006/relationships/image" Target="../media/image14.png"/><Relationship Id="rId9" Type="http://schemas.openxmlformats.org/officeDocument/2006/relationships/image" Target="../media/image4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28.png"/><Relationship Id="rId7" Type="http://schemas.openxmlformats.org/officeDocument/2006/relationships/image" Target="../media/image54.png"/><Relationship Id="rId2" Type="http://schemas.openxmlformats.org/officeDocument/2006/relationships/image" Target="../media/image50.png"/><Relationship Id="rId1" Type="http://schemas.openxmlformats.org/officeDocument/2006/relationships/image" Target="../media/image1.jpe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75</xdr:row>
      <xdr:rowOff>38100</xdr:rowOff>
    </xdr:from>
    <xdr:to>
      <xdr:col>15</xdr:col>
      <xdr:colOff>619125</xdr:colOff>
      <xdr:row>82</xdr:row>
      <xdr:rowOff>161925</xdr:rowOff>
    </xdr:to>
    <xdr:pic>
      <xdr:nvPicPr>
        <xdr:cNvPr id="30" name="29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5" y="150876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76</xdr:row>
      <xdr:rowOff>104775</xdr:rowOff>
    </xdr:from>
    <xdr:to>
      <xdr:col>9</xdr:col>
      <xdr:colOff>419100</xdr:colOff>
      <xdr:row>81</xdr:row>
      <xdr:rowOff>123825</xdr:rowOff>
    </xdr:to>
    <xdr:pic>
      <xdr:nvPicPr>
        <xdr:cNvPr id="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0125" y="15344775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295275</xdr:colOff>
      <xdr:row>76</xdr:row>
      <xdr:rowOff>95250</xdr:rowOff>
    </xdr:from>
    <xdr:to>
      <xdr:col>5</xdr:col>
      <xdr:colOff>381000</xdr:colOff>
      <xdr:row>81</xdr:row>
      <xdr:rowOff>114300</xdr:rowOff>
    </xdr:to>
    <xdr:pic>
      <xdr:nvPicPr>
        <xdr:cNvPr id="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34025" y="15335250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62</xdr:row>
      <xdr:rowOff>66675</xdr:rowOff>
    </xdr:from>
    <xdr:to>
      <xdr:col>13</xdr:col>
      <xdr:colOff>552450</xdr:colOff>
      <xdr:row>67</xdr:row>
      <xdr:rowOff>104775</xdr:rowOff>
    </xdr:to>
    <xdr:pic>
      <xdr:nvPicPr>
        <xdr:cNvPr id="5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849100" y="12611100"/>
          <a:ext cx="1000125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390525</xdr:colOff>
      <xdr:row>62</xdr:row>
      <xdr:rowOff>76200</xdr:rowOff>
    </xdr:from>
    <xdr:to>
      <xdr:col>11</xdr:col>
      <xdr:colOff>514350</xdr:colOff>
      <xdr:row>67</xdr:row>
      <xdr:rowOff>85725</xdr:rowOff>
    </xdr:to>
    <xdr:pic>
      <xdr:nvPicPr>
        <xdr:cNvPr id="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239375" y="12620625"/>
          <a:ext cx="8858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342900</xdr:colOff>
      <xdr:row>62</xdr:row>
      <xdr:rowOff>38100</xdr:rowOff>
    </xdr:from>
    <xdr:to>
      <xdr:col>9</xdr:col>
      <xdr:colOff>409575</xdr:colOff>
      <xdr:row>67</xdr:row>
      <xdr:rowOff>114300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29650" y="12582525"/>
          <a:ext cx="828675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276225</xdr:colOff>
      <xdr:row>62</xdr:row>
      <xdr:rowOff>104775</xdr:rowOff>
    </xdr:from>
    <xdr:to>
      <xdr:col>7</xdr:col>
      <xdr:colOff>428625</xdr:colOff>
      <xdr:row>67</xdr:row>
      <xdr:rowOff>142875</xdr:rowOff>
    </xdr:to>
    <xdr:pic>
      <xdr:nvPicPr>
        <xdr:cNvPr id="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038975" y="12649200"/>
          <a:ext cx="91440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257175</xdr:colOff>
      <xdr:row>62</xdr:row>
      <xdr:rowOff>123825</xdr:rowOff>
    </xdr:from>
    <xdr:to>
      <xdr:col>5</xdr:col>
      <xdr:colOff>504825</xdr:colOff>
      <xdr:row>67</xdr:row>
      <xdr:rowOff>142875</xdr:rowOff>
    </xdr:to>
    <xdr:pic>
      <xdr:nvPicPr>
        <xdr:cNvPr id="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495925" y="12668250"/>
          <a:ext cx="100965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323850</xdr:colOff>
      <xdr:row>48</xdr:row>
      <xdr:rowOff>95250</xdr:rowOff>
    </xdr:from>
    <xdr:to>
      <xdr:col>13</xdr:col>
      <xdr:colOff>523875</xdr:colOff>
      <xdr:row>53</xdr:row>
      <xdr:rowOff>142875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858625" y="9944100"/>
          <a:ext cx="9620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34</xdr:row>
      <xdr:rowOff>142875</xdr:rowOff>
    </xdr:from>
    <xdr:to>
      <xdr:col>7</xdr:col>
      <xdr:colOff>485775</xdr:colOff>
      <xdr:row>39</xdr:row>
      <xdr:rowOff>85725</xdr:rowOff>
    </xdr:to>
    <xdr:pic>
      <xdr:nvPicPr>
        <xdr:cNvPr id="1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067550" y="7296150"/>
          <a:ext cx="942975" cy="895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390525</xdr:colOff>
      <xdr:row>34</xdr:row>
      <xdr:rowOff>133350</xdr:rowOff>
    </xdr:from>
    <xdr:to>
      <xdr:col>9</xdr:col>
      <xdr:colOff>390525</xdr:colOff>
      <xdr:row>39</xdr:row>
      <xdr:rowOff>152400</xdr:rowOff>
    </xdr:to>
    <xdr:pic>
      <xdr:nvPicPr>
        <xdr:cNvPr id="1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677275" y="7286625"/>
          <a:ext cx="7620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285750</xdr:colOff>
      <xdr:row>20</xdr:row>
      <xdr:rowOff>66675</xdr:rowOff>
    </xdr:from>
    <xdr:to>
      <xdr:col>9</xdr:col>
      <xdr:colOff>466725</xdr:colOff>
      <xdr:row>25</xdr:row>
      <xdr:rowOff>152400</xdr:rowOff>
    </xdr:to>
    <xdr:pic>
      <xdr:nvPicPr>
        <xdr:cNvPr id="1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572500" y="4524375"/>
          <a:ext cx="942975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323850</xdr:colOff>
      <xdr:row>34</xdr:row>
      <xdr:rowOff>85725</xdr:rowOff>
    </xdr:from>
    <xdr:to>
      <xdr:col>13</xdr:col>
      <xdr:colOff>504825</xdr:colOff>
      <xdr:row>39</xdr:row>
      <xdr:rowOff>76200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1858625" y="7239000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247650</xdr:colOff>
      <xdr:row>34</xdr:row>
      <xdr:rowOff>114300</xdr:rowOff>
    </xdr:from>
    <xdr:to>
      <xdr:col>5</xdr:col>
      <xdr:colOff>523875</xdr:colOff>
      <xdr:row>39</xdr:row>
      <xdr:rowOff>161925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486400" y="7267575"/>
          <a:ext cx="10382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285750</xdr:colOff>
      <xdr:row>6</xdr:row>
      <xdr:rowOff>95250</xdr:rowOff>
    </xdr:from>
    <xdr:to>
      <xdr:col>7</xdr:col>
      <xdr:colOff>447675</xdr:colOff>
      <xdr:row>11</xdr:row>
      <xdr:rowOff>95250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048500" y="1857375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323850</xdr:colOff>
      <xdr:row>6</xdr:row>
      <xdr:rowOff>76200</xdr:rowOff>
    </xdr:from>
    <xdr:to>
      <xdr:col>9</xdr:col>
      <xdr:colOff>438150</xdr:colOff>
      <xdr:row>11</xdr:row>
      <xdr:rowOff>76200</xdr:rowOff>
    </xdr:to>
    <xdr:pic>
      <xdr:nvPicPr>
        <xdr:cNvPr id="1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610600" y="1838325"/>
          <a:ext cx="8763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409575</xdr:colOff>
      <xdr:row>6</xdr:row>
      <xdr:rowOff>38100</xdr:rowOff>
    </xdr:from>
    <xdr:to>
      <xdr:col>11</xdr:col>
      <xdr:colOff>485775</xdr:colOff>
      <xdr:row>11</xdr:row>
      <xdr:rowOff>95250</xdr:rowOff>
    </xdr:to>
    <xdr:pic>
      <xdr:nvPicPr>
        <xdr:cNvPr id="1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0258425" y="1800225"/>
          <a:ext cx="83820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361950</xdr:colOff>
      <xdr:row>6</xdr:row>
      <xdr:rowOff>104775</xdr:rowOff>
    </xdr:from>
    <xdr:to>
      <xdr:col>13</xdr:col>
      <xdr:colOff>476250</xdr:colOff>
      <xdr:row>11</xdr:row>
      <xdr:rowOff>123825</xdr:rowOff>
    </xdr:to>
    <xdr:pic>
      <xdr:nvPicPr>
        <xdr:cNvPr id="1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1896725" y="1866900"/>
          <a:ext cx="8763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219075</xdr:colOff>
      <xdr:row>7</xdr:row>
      <xdr:rowOff>9525</xdr:rowOff>
    </xdr:from>
    <xdr:to>
      <xdr:col>15</xdr:col>
      <xdr:colOff>590550</xdr:colOff>
      <xdr:row>10</xdr:row>
      <xdr:rowOff>180975</xdr:rowOff>
    </xdr:to>
    <xdr:pic>
      <xdr:nvPicPr>
        <xdr:cNvPr id="20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3363575" y="1962150"/>
          <a:ext cx="1133475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314325</xdr:colOff>
      <xdr:row>20</xdr:row>
      <xdr:rowOff>76200</xdr:rowOff>
    </xdr:from>
    <xdr:to>
      <xdr:col>11</xdr:col>
      <xdr:colOff>561975</xdr:colOff>
      <xdr:row>25</xdr:row>
      <xdr:rowOff>133350</xdr:rowOff>
    </xdr:to>
    <xdr:pic>
      <xdr:nvPicPr>
        <xdr:cNvPr id="2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163175" y="4533900"/>
          <a:ext cx="10096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20</xdr:row>
      <xdr:rowOff>76200</xdr:rowOff>
    </xdr:from>
    <xdr:to>
      <xdr:col>13</xdr:col>
      <xdr:colOff>523875</xdr:colOff>
      <xdr:row>25</xdr:row>
      <xdr:rowOff>76200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1849100" y="4533900"/>
          <a:ext cx="97155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352425</xdr:colOff>
      <xdr:row>20</xdr:row>
      <xdr:rowOff>104775</xdr:rowOff>
    </xdr:from>
    <xdr:to>
      <xdr:col>15</xdr:col>
      <xdr:colOff>533400</xdr:colOff>
      <xdr:row>25</xdr:row>
      <xdr:rowOff>152400</xdr:rowOff>
    </xdr:to>
    <xdr:pic>
      <xdr:nvPicPr>
        <xdr:cNvPr id="2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3496925" y="4562475"/>
          <a:ext cx="94297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276225</xdr:colOff>
      <xdr:row>20</xdr:row>
      <xdr:rowOff>161925</xdr:rowOff>
    </xdr:from>
    <xdr:to>
      <xdr:col>7</xdr:col>
      <xdr:colOff>438150</xdr:colOff>
      <xdr:row>25</xdr:row>
      <xdr:rowOff>161925</xdr:rowOff>
    </xdr:to>
    <xdr:pic>
      <xdr:nvPicPr>
        <xdr:cNvPr id="2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038975" y="4619625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219075</xdr:colOff>
      <xdr:row>21</xdr:row>
      <xdr:rowOff>66675</xdr:rowOff>
    </xdr:from>
    <xdr:to>
      <xdr:col>5</xdr:col>
      <xdr:colOff>504825</xdr:colOff>
      <xdr:row>24</xdr:row>
      <xdr:rowOff>123825</xdr:rowOff>
    </xdr:to>
    <xdr:pic>
      <xdr:nvPicPr>
        <xdr:cNvPr id="2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5457825" y="4714875"/>
          <a:ext cx="1047750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371475</xdr:colOff>
      <xdr:row>6</xdr:row>
      <xdr:rowOff>76200</xdr:rowOff>
    </xdr:from>
    <xdr:to>
      <xdr:col>5</xdr:col>
      <xdr:colOff>390525</xdr:colOff>
      <xdr:row>11</xdr:row>
      <xdr:rowOff>142875</xdr:rowOff>
    </xdr:to>
    <xdr:pic>
      <xdr:nvPicPr>
        <xdr:cNvPr id="26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5610225" y="1838325"/>
          <a:ext cx="78105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409575</xdr:colOff>
      <xdr:row>34</xdr:row>
      <xdr:rowOff>104775</xdr:rowOff>
    </xdr:from>
    <xdr:to>
      <xdr:col>11</xdr:col>
      <xdr:colOff>466725</xdr:colOff>
      <xdr:row>39</xdr:row>
      <xdr:rowOff>133350</xdr:rowOff>
    </xdr:to>
    <xdr:pic>
      <xdr:nvPicPr>
        <xdr:cNvPr id="2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0258425" y="7258050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361950</xdr:colOff>
      <xdr:row>34</xdr:row>
      <xdr:rowOff>85725</xdr:rowOff>
    </xdr:from>
    <xdr:to>
      <xdr:col>15</xdr:col>
      <xdr:colOff>419100</xdr:colOff>
      <xdr:row>39</xdr:row>
      <xdr:rowOff>114300</xdr:rowOff>
    </xdr:to>
    <xdr:pic>
      <xdr:nvPicPr>
        <xdr:cNvPr id="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506450" y="7239000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266700</xdr:colOff>
      <xdr:row>48</xdr:row>
      <xdr:rowOff>57150</xdr:rowOff>
    </xdr:from>
    <xdr:to>
      <xdr:col>7</xdr:col>
      <xdr:colOff>447675</xdr:colOff>
      <xdr:row>53</xdr:row>
      <xdr:rowOff>95250</xdr:rowOff>
    </xdr:to>
    <xdr:pic>
      <xdr:nvPicPr>
        <xdr:cNvPr id="2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029450" y="9906000"/>
          <a:ext cx="942975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276225</xdr:colOff>
      <xdr:row>48</xdr:row>
      <xdr:rowOff>85725</xdr:rowOff>
    </xdr:from>
    <xdr:to>
      <xdr:col>9</xdr:col>
      <xdr:colOff>495300</xdr:colOff>
      <xdr:row>53</xdr:row>
      <xdr:rowOff>142875</xdr:rowOff>
    </xdr:to>
    <xdr:pic>
      <xdr:nvPicPr>
        <xdr:cNvPr id="3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8562975" y="9934575"/>
          <a:ext cx="981075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466725</xdr:colOff>
      <xdr:row>48</xdr:row>
      <xdr:rowOff>57150</xdr:rowOff>
    </xdr:from>
    <xdr:to>
      <xdr:col>11</xdr:col>
      <xdr:colOff>447675</xdr:colOff>
      <xdr:row>53</xdr:row>
      <xdr:rowOff>114300</xdr:rowOff>
    </xdr:to>
    <xdr:pic>
      <xdr:nvPicPr>
        <xdr:cNvPr id="3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0315575" y="9906000"/>
          <a:ext cx="7429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180975</xdr:colOff>
      <xdr:row>48</xdr:row>
      <xdr:rowOff>161925</xdr:rowOff>
    </xdr:from>
    <xdr:to>
      <xdr:col>5</xdr:col>
      <xdr:colOff>523875</xdr:colOff>
      <xdr:row>52</xdr:row>
      <xdr:rowOff>152400</xdr:rowOff>
    </xdr:to>
    <xdr:pic>
      <xdr:nvPicPr>
        <xdr:cNvPr id="3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5419725" y="10010775"/>
          <a:ext cx="11049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381000</xdr:colOff>
      <xdr:row>48</xdr:row>
      <xdr:rowOff>114300</xdr:rowOff>
    </xdr:from>
    <xdr:to>
      <xdr:col>15</xdr:col>
      <xdr:colOff>466725</xdr:colOff>
      <xdr:row>53</xdr:row>
      <xdr:rowOff>85725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3525500" y="9963150"/>
          <a:ext cx="8477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304800</xdr:colOff>
      <xdr:row>62</xdr:row>
      <xdr:rowOff>123825</xdr:rowOff>
    </xdr:from>
    <xdr:to>
      <xdr:col>15</xdr:col>
      <xdr:colOff>600075</xdr:colOff>
      <xdr:row>67</xdr:row>
      <xdr:rowOff>123825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3449300" y="12668250"/>
          <a:ext cx="105727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76</xdr:row>
      <xdr:rowOff>95250</xdr:rowOff>
    </xdr:from>
    <xdr:to>
      <xdr:col>7</xdr:col>
      <xdr:colOff>476250</xdr:colOff>
      <xdr:row>81</xdr:row>
      <xdr:rowOff>123825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000875" y="15335250"/>
          <a:ext cx="100012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5</xdr:row>
      <xdr:rowOff>28575</xdr:rowOff>
    </xdr:from>
    <xdr:to>
      <xdr:col>12</xdr:col>
      <xdr:colOff>619125</xdr:colOff>
      <xdr:row>12</xdr:row>
      <xdr:rowOff>152400</xdr:rowOff>
    </xdr:to>
    <xdr:pic>
      <xdr:nvPicPr>
        <xdr:cNvPr id="16" name="15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41529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6</xdr:row>
      <xdr:rowOff>180975</xdr:rowOff>
    </xdr:from>
    <xdr:to>
      <xdr:col>10</xdr:col>
      <xdr:colOff>485775</xdr:colOff>
      <xdr:row>10</xdr:row>
      <xdr:rowOff>95250</xdr:rowOff>
    </xdr:to>
    <xdr:pic>
      <xdr:nvPicPr>
        <xdr:cNvPr id="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24950" y="1800225"/>
          <a:ext cx="98107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5</xdr:row>
      <xdr:rowOff>28575</xdr:rowOff>
    </xdr:from>
    <xdr:to>
      <xdr:col>12</xdr:col>
      <xdr:colOff>619125</xdr:colOff>
      <xdr:row>12</xdr:row>
      <xdr:rowOff>152400</xdr:rowOff>
    </xdr:to>
    <xdr:pic>
      <xdr:nvPicPr>
        <xdr:cNvPr id="3" name="2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41529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6</xdr:row>
      <xdr:rowOff>66675</xdr:rowOff>
    </xdr:from>
    <xdr:to>
      <xdr:col>10</xdr:col>
      <xdr:colOff>457200</xdr:colOff>
      <xdr:row>11</xdr:row>
      <xdr:rowOff>47625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3525" y="1685925"/>
          <a:ext cx="923925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48</xdr:row>
      <xdr:rowOff>95250</xdr:rowOff>
    </xdr:from>
    <xdr:to>
      <xdr:col>3</xdr:col>
      <xdr:colOff>609600</xdr:colOff>
      <xdr:row>53</xdr:row>
      <xdr:rowOff>85725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6450" y="9477375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447675</xdr:colOff>
      <xdr:row>20</xdr:row>
      <xdr:rowOff>76200</xdr:rowOff>
    </xdr:from>
    <xdr:to>
      <xdr:col>3</xdr:col>
      <xdr:colOff>609600</xdr:colOff>
      <xdr:row>25</xdr:row>
      <xdr:rowOff>76200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4067175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285750</xdr:colOff>
      <xdr:row>118</xdr:row>
      <xdr:rowOff>76200</xdr:rowOff>
    </xdr:from>
    <xdr:to>
      <xdr:col>11</xdr:col>
      <xdr:colOff>447675</xdr:colOff>
      <xdr:row>123</xdr:row>
      <xdr:rowOff>57150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20100" y="22936200"/>
          <a:ext cx="923925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409575</xdr:colOff>
      <xdr:row>90</xdr:row>
      <xdr:rowOff>76200</xdr:rowOff>
    </xdr:from>
    <xdr:to>
      <xdr:col>3</xdr:col>
      <xdr:colOff>638175</xdr:colOff>
      <xdr:row>95</xdr:row>
      <xdr:rowOff>85725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57400" y="17545050"/>
          <a:ext cx="990600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276225</xdr:colOff>
      <xdr:row>90</xdr:row>
      <xdr:rowOff>114300</xdr:rowOff>
    </xdr:from>
    <xdr:to>
      <xdr:col>5</xdr:col>
      <xdr:colOff>438150</xdr:colOff>
      <xdr:row>95</xdr:row>
      <xdr:rowOff>133350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762375" y="17583150"/>
          <a:ext cx="9239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371475</xdr:colOff>
      <xdr:row>62</xdr:row>
      <xdr:rowOff>47625</xdr:rowOff>
    </xdr:from>
    <xdr:to>
      <xdr:col>1</xdr:col>
      <xdr:colOff>457200</xdr:colOff>
      <xdr:row>67</xdr:row>
      <xdr:rowOff>76200</xdr:rowOff>
    </xdr:to>
    <xdr:pic>
      <xdr:nvPicPr>
        <xdr:cNvPr id="41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71475" y="12125325"/>
          <a:ext cx="84772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438150</xdr:colOff>
      <xdr:row>6</xdr:row>
      <xdr:rowOff>114300</xdr:rowOff>
    </xdr:from>
    <xdr:to>
      <xdr:col>3</xdr:col>
      <xdr:colOff>600075</xdr:colOff>
      <xdr:row>11</xdr:row>
      <xdr:rowOff>114300</xdr:rowOff>
    </xdr:to>
    <xdr:pic>
      <xdr:nvPicPr>
        <xdr:cNvPr id="410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5975" y="1409700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352425</xdr:colOff>
      <xdr:row>34</xdr:row>
      <xdr:rowOff>19050</xdr:rowOff>
    </xdr:from>
    <xdr:to>
      <xdr:col>9</xdr:col>
      <xdr:colOff>419100</xdr:colOff>
      <xdr:row>39</xdr:row>
      <xdr:rowOff>95250</xdr:rowOff>
    </xdr:to>
    <xdr:pic>
      <xdr:nvPicPr>
        <xdr:cNvPr id="41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962775" y="6705600"/>
          <a:ext cx="828675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342900</xdr:colOff>
      <xdr:row>6</xdr:row>
      <xdr:rowOff>76200</xdr:rowOff>
    </xdr:from>
    <xdr:to>
      <xdr:col>1</xdr:col>
      <xdr:colOff>457200</xdr:colOff>
      <xdr:row>11</xdr:row>
      <xdr:rowOff>76200</xdr:rowOff>
    </xdr:to>
    <xdr:pic>
      <xdr:nvPicPr>
        <xdr:cNvPr id="41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42900" y="1371600"/>
          <a:ext cx="8763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34</xdr:row>
      <xdr:rowOff>95250</xdr:rowOff>
    </xdr:from>
    <xdr:to>
      <xdr:col>7</xdr:col>
      <xdr:colOff>514350</xdr:colOff>
      <xdr:row>39</xdr:row>
      <xdr:rowOff>95250</xdr:rowOff>
    </xdr:to>
    <xdr:pic>
      <xdr:nvPicPr>
        <xdr:cNvPr id="4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314950" y="6781800"/>
          <a:ext cx="97155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295275</xdr:colOff>
      <xdr:row>118</xdr:row>
      <xdr:rowOff>57150</xdr:rowOff>
    </xdr:from>
    <xdr:to>
      <xdr:col>7</xdr:col>
      <xdr:colOff>495300</xdr:colOff>
      <xdr:row>123</xdr:row>
      <xdr:rowOff>104775</xdr:rowOff>
    </xdr:to>
    <xdr:pic>
      <xdr:nvPicPr>
        <xdr:cNvPr id="4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305425" y="22917150"/>
          <a:ext cx="9620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352425</xdr:colOff>
      <xdr:row>118</xdr:row>
      <xdr:rowOff>76200</xdr:rowOff>
    </xdr:from>
    <xdr:to>
      <xdr:col>9</xdr:col>
      <xdr:colOff>409575</xdr:colOff>
      <xdr:row>123</xdr:row>
      <xdr:rowOff>104775</xdr:rowOff>
    </xdr:to>
    <xdr:pic>
      <xdr:nvPicPr>
        <xdr:cNvPr id="41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962775" y="22936200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209550</xdr:colOff>
      <xdr:row>20</xdr:row>
      <xdr:rowOff>76200</xdr:rowOff>
    </xdr:from>
    <xdr:to>
      <xdr:col>5</xdr:col>
      <xdr:colOff>485775</xdr:colOff>
      <xdr:row>25</xdr:row>
      <xdr:rowOff>123825</xdr:rowOff>
    </xdr:to>
    <xdr:pic>
      <xdr:nvPicPr>
        <xdr:cNvPr id="410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695700" y="4067175"/>
          <a:ext cx="10382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438150</xdr:colOff>
      <xdr:row>118</xdr:row>
      <xdr:rowOff>66675</xdr:rowOff>
    </xdr:from>
    <xdr:to>
      <xdr:col>3</xdr:col>
      <xdr:colOff>590550</xdr:colOff>
      <xdr:row>123</xdr:row>
      <xdr:rowOff>104775</xdr:rowOff>
    </xdr:to>
    <xdr:pic>
      <xdr:nvPicPr>
        <xdr:cNvPr id="41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85975" y="22926675"/>
          <a:ext cx="91440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276225</xdr:colOff>
      <xdr:row>6</xdr:row>
      <xdr:rowOff>133350</xdr:rowOff>
    </xdr:from>
    <xdr:to>
      <xdr:col>7</xdr:col>
      <xdr:colOff>561975</xdr:colOff>
      <xdr:row>11</xdr:row>
      <xdr:rowOff>180975</xdr:rowOff>
    </xdr:to>
    <xdr:pic>
      <xdr:nvPicPr>
        <xdr:cNvPr id="41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286375" y="1428750"/>
          <a:ext cx="1047750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428625</xdr:colOff>
      <xdr:row>104</xdr:row>
      <xdr:rowOff>114300</xdr:rowOff>
    </xdr:from>
    <xdr:to>
      <xdr:col>3</xdr:col>
      <xdr:colOff>647700</xdr:colOff>
      <xdr:row>109</xdr:row>
      <xdr:rowOff>66675</xdr:rowOff>
    </xdr:to>
    <xdr:pic>
      <xdr:nvPicPr>
        <xdr:cNvPr id="41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76450" y="20278725"/>
          <a:ext cx="98107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257175</xdr:colOff>
      <xdr:row>48</xdr:row>
      <xdr:rowOff>66675</xdr:rowOff>
    </xdr:from>
    <xdr:to>
      <xdr:col>9</xdr:col>
      <xdr:colOff>476250</xdr:colOff>
      <xdr:row>53</xdr:row>
      <xdr:rowOff>123825</xdr:rowOff>
    </xdr:to>
    <xdr:pic>
      <xdr:nvPicPr>
        <xdr:cNvPr id="41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867525" y="9448800"/>
          <a:ext cx="981075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400050</xdr:colOff>
      <xdr:row>76</xdr:row>
      <xdr:rowOff>38100</xdr:rowOff>
    </xdr:from>
    <xdr:to>
      <xdr:col>1</xdr:col>
      <xdr:colOff>485775</xdr:colOff>
      <xdr:row>81</xdr:row>
      <xdr:rowOff>114300</xdr:rowOff>
    </xdr:to>
    <xdr:pic>
      <xdr:nvPicPr>
        <xdr:cNvPr id="41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14811375"/>
          <a:ext cx="847725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35</xdr:row>
      <xdr:rowOff>38100</xdr:rowOff>
    </xdr:from>
    <xdr:to>
      <xdr:col>1</xdr:col>
      <xdr:colOff>571500</xdr:colOff>
      <xdr:row>38</xdr:row>
      <xdr:rowOff>95250</xdr:rowOff>
    </xdr:to>
    <xdr:pic>
      <xdr:nvPicPr>
        <xdr:cNvPr id="41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85750" y="6915150"/>
          <a:ext cx="1047750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361950</xdr:colOff>
      <xdr:row>20</xdr:row>
      <xdr:rowOff>76200</xdr:rowOff>
    </xdr:from>
    <xdr:to>
      <xdr:col>7</xdr:col>
      <xdr:colOff>438150</xdr:colOff>
      <xdr:row>25</xdr:row>
      <xdr:rowOff>133350</xdr:rowOff>
    </xdr:to>
    <xdr:pic>
      <xdr:nvPicPr>
        <xdr:cNvPr id="411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5372100" y="4067175"/>
          <a:ext cx="83820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447675</xdr:colOff>
      <xdr:row>62</xdr:row>
      <xdr:rowOff>76200</xdr:rowOff>
    </xdr:from>
    <xdr:to>
      <xdr:col>3</xdr:col>
      <xdr:colOff>571500</xdr:colOff>
      <xdr:row>67</xdr:row>
      <xdr:rowOff>85725</xdr:rowOff>
    </xdr:to>
    <xdr:pic>
      <xdr:nvPicPr>
        <xdr:cNvPr id="41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95500" y="12153900"/>
          <a:ext cx="8858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257175</xdr:colOff>
      <xdr:row>118</xdr:row>
      <xdr:rowOff>104775</xdr:rowOff>
    </xdr:from>
    <xdr:to>
      <xdr:col>5</xdr:col>
      <xdr:colOff>504825</xdr:colOff>
      <xdr:row>123</xdr:row>
      <xdr:rowOff>123825</xdr:rowOff>
    </xdr:to>
    <xdr:pic>
      <xdr:nvPicPr>
        <xdr:cNvPr id="41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743325" y="22964775"/>
          <a:ext cx="100965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104</xdr:row>
      <xdr:rowOff>76200</xdr:rowOff>
    </xdr:from>
    <xdr:to>
      <xdr:col>7</xdr:col>
      <xdr:colOff>371475</xdr:colOff>
      <xdr:row>109</xdr:row>
      <xdr:rowOff>85725</xdr:rowOff>
    </xdr:to>
    <xdr:pic>
      <xdr:nvPicPr>
        <xdr:cNvPr id="41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5486400" y="20240625"/>
          <a:ext cx="6572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247650</xdr:colOff>
      <xdr:row>63</xdr:row>
      <xdr:rowOff>57150</xdr:rowOff>
    </xdr:from>
    <xdr:to>
      <xdr:col>11</xdr:col>
      <xdr:colOff>466725</xdr:colOff>
      <xdr:row>66</xdr:row>
      <xdr:rowOff>161925</xdr:rowOff>
    </xdr:to>
    <xdr:pic>
      <xdr:nvPicPr>
        <xdr:cNvPr id="41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382000" y="12325350"/>
          <a:ext cx="98107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48</xdr:row>
      <xdr:rowOff>95250</xdr:rowOff>
    </xdr:from>
    <xdr:to>
      <xdr:col>7</xdr:col>
      <xdr:colOff>485775</xdr:colOff>
      <xdr:row>53</xdr:row>
      <xdr:rowOff>66675</xdr:rowOff>
    </xdr:to>
    <xdr:pic>
      <xdr:nvPicPr>
        <xdr:cNvPr id="41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5334000" y="9477375"/>
          <a:ext cx="9239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285750</xdr:colOff>
      <xdr:row>6</xdr:row>
      <xdr:rowOff>66675</xdr:rowOff>
    </xdr:from>
    <xdr:to>
      <xdr:col>11</xdr:col>
      <xdr:colOff>466725</xdr:colOff>
      <xdr:row>11</xdr:row>
      <xdr:rowOff>114300</xdr:rowOff>
    </xdr:to>
    <xdr:pic>
      <xdr:nvPicPr>
        <xdr:cNvPr id="41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420100" y="1362075"/>
          <a:ext cx="94297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257175</xdr:colOff>
      <xdr:row>34</xdr:row>
      <xdr:rowOff>66675</xdr:rowOff>
    </xdr:from>
    <xdr:to>
      <xdr:col>5</xdr:col>
      <xdr:colOff>504825</xdr:colOff>
      <xdr:row>39</xdr:row>
      <xdr:rowOff>123825</xdr:rowOff>
    </xdr:to>
    <xdr:pic>
      <xdr:nvPicPr>
        <xdr:cNvPr id="41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743325" y="6753225"/>
          <a:ext cx="10096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48</xdr:row>
      <xdr:rowOff>180975</xdr:rowOff>
    </xdr:from>
    <xdr:to>
      <xdr:col>1</xdr:col>
      <xdr:colOff>609600</xdr:colOff>
      <xdr:row>52</xdr:row>
      <xdr:rowOff>171450</xdr:rowOff>
    </xdr:to>
    <xdr:pic>
      <xdr:nvPicPr>
        <xdr:cNvPr id="41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266700" y="9563100"/>
          <a:ext cx="11049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90</xdr:row>
      <xdr:rowOff>104775</xdr:rowOff>
    </xdr:from>
    <xdr:to>
      <xdr:col>7</xdr:col>
      <xdr:colOff>523875</xdr:colOff>
      <xdr:row>95</xdr:row>
      <xdr:rowOff>114300</xdr:rowOff>
    </xdr:to>
    <xdr:pic>
      <xdr:nvPicPr>
        <xdr:cNvPr id="41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5334000" y="17573625"/>
          <a:ext cx="9620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400050</xdr:colOff>
      <xdr:row>76</xdr:row>
      <xdr:rowOff>85725</xdr:rowOff>
    </xdr:from>
    <xdr:to>
      <xdr:col>3</xdr:col>
      <xdr:colOff>657225</xdr:colOff>
      <xdr:row>81</xdr:row>
      <xdr:rowOff>76200</xdr:rowOff>
    </xdr:to>
    <xdr:pic>
      <xdr:nvPicPr>
        <xdr:cNvPr id="412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2047875" y="14859000"/>
          <a:ext cx="10191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409575</xdr:colOff>
      <xdr:row>20</xdr:row>
      <xdr:rowOff>38100</xdr:rowOff>
    </xdr:from>
    <xdr:to>
      <xdr:col>1</xdr:col>
      <xdr:colOff>428625</xdr:colOff>
      <xdr:row>25</xdr:row>
      <xdr:rowOff>104775</xdr:rowOff>
    </xdr:to>
    <xdr:pic>
      <xdr:nvPicPr>
        <xdr:cNvPr id="41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09575" y="4029075"/>
          <a:ext cx="78105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333375</xdr:colOff>
      <xdr:row>6</xdr:row>
      <xdr:rowOff>57150</xdr:rowOff>
    </xdr:from>
    <xdr:to>
      <xdr:col>9</xdr:col>
      <xdr:colOff>390525</xdr:colOff>
      <xdr:row>11</xdr:row>
      <xdr:rowOff>85725</xdr:rowOff>
    </xdr:to>
    <xdr:pic>
      <xdr:nvPicPr>
        <xdr:cNvPr id="41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943725" y="1352550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295275</xdr:colOff>
      <xdr:row>48</xdr:row>
      <xdr:rowOff>47625</xdr:rowOff>
    </xdr:from>
    <xdr:to>
      <xdr:col>5</xdr:col>
      <xdr:colOff>476250</xdr:colOff>
      <xdr:row>53</xdr:row>
      <xdr:rowOff>133350</xdr:rowOff>
    </xdr:to>
    <xdr:pic>
      <xdr:nvPicPr>
        <xdr:cNvPr id="4131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781425" y="9429750"/>
          <a:ext cx="942975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333375</xdr:colOff>
      <xdr:row>76</xdr:row>
      <xdr:rowOff>76200</xdr:rowOff>
    </xdr:from>
    <xdr:to>
      <xdr:col>5</xdr:col>
      <xdr:colOff>428625</xdr:colOff>
      <xdr:row>81</xdr:row>
      <xdr:rowOff>95250</xdr:rowOff>
    </xdr:to>
    <xdr:pic>
      <xdr:nvPicPr>
        <xdr:cNvPr id="413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819525" y="14849475"/>
          <a:ext cx="85725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76</xdr:row>
      <xdr:rowOff>104775</xdr:rowOff>
    </xdr:from>
    <xdr:to>
      <xdr:col>7</xdr:col>
      <xdr:colOff>600075</xdr:colOff>
      <xdr:row>81</xdr:row>
      <xdr:rowOff>133350</xdr:rowOff>
    </xdr:to>
    <xdr:pic>
      <xdr:nvPicPr>
        <xdr:cNvPr id="4133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5229225" y="14878050"/>
          <a:ext cx="114300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285750</xdr:colOff>
      <xdr:row>20</xdr:row>
      <xdr:rowOff>76200</xdr:rowOff>
    </xdr:from>
    <xdr:to>
      <xdr:col>9</xdr:col>
      <xdr:colOff>466725</xdr:colOff>
      <xdr:row>25</xdr:row>
      <xdr:rowOff>114300</xdr:rowOff>
    </xdr:to>
    <xdr:pic>
      <xdr:nvPicPr>
        <xdr:cNvPr id="413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896100" y="4067175"/>
          <a:ext cx="942975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390525</xdr:colOff>
      <xdr:row>76</xdr:row>
      <xdr:rowOff>104775</xdr:rowOff>
    </xdr:from>
    <xdr:to>
      <xdr:col>11</xdr:col>
      <xdr:colOff>352425</xdr:colOff>
      <xdr:row>81</xdr:row>
      <xdr:rowOff>133350</xdr:rowOff>
    </xdr:to>
    <xdr:pic>
      <xdr:nvPicPr>
        <xdr:cNvPr id="413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8524875" y="14878050"/>
          <a:ext cx="72390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333375</xdr:colOff>
      <xdr:row>104</xdr:row>
      <xdr:rowOff>85725</xdr:rowOff>
    </xdr:from>
    <xdr:to>
      <xdr:col>9</xdr:col>
      <xdr:colOff>419100</xdr:colOff>
      <xdr:row>109</xdr:row>
      <xdr:rowOff>104775</xdr:rowOff>
    </xdr:to>
    <xdr:pic>
      <xdr:nvPicPr>
        <xdr:cNvPr id="4136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6943725" y="20250150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333375</xdr:colOff>
      <xdr:row>6</xdr:row>
      <xdr:rowOff>85725</xdr:rowOff>
    </xdr:from>
    <xdr:to>
      <xdr:col>5</xdr:col>
      <xdr:colOff>447675</xdr:colOff>
      <xdr:row>11</xdr:row>
      <xdr:rowOff>104775</xdr:rowOff>
    </xdr:to>
    <xdr:pic>
      <xdr:nvPicPr>
        <xdr:cNvPr id="413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819525" y="1381125"/>
          <a:ext cx="8763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132</xdr:row>
      <xdr:rowOff>47625</xdr:rowOff>
    </xdr:from>
    <xdr:to>
      <xdr:col>1</xdr:col>
      <xdr:colOff>542925</xdr:colOff>
      <xdr:row>137</xdr:row>
      <xdr:rowOff>85725</xdr:rowOff>
    </xdr:to>
    <xdr:pic>
      <xdr:nvPicPr>
        <xdr:cNvPr id="4138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304800" y="25603200"/>
          <a:ext cx="1000125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104</xdr:row>
      <xdr:rowOff>57150</xdr:rowOff>
    </xdr:from>
    <xdr:to>
      <xdr:col>1</xdr:col>
      <xdr:colOff>542925</xdr:colOff>
      <xdr:row>109</xdr:row>
      <xdr:rowOff>57150</xdr:rowOff>
    </xdr:to>
    <xdr:pic>
      <xdr:nvPicPr>
        <xdr:cNvPr id="413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23850" y="20221575"/>
          <a:ext cx="98107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438150</xdr:colOff>
      <xdr:row>118</xdr:row>
      <xdr:rowOff>85725</xdr:rowOff>
    </xdr:from>
    <xdr:to>
      <xdr:col>1</xdr:col>
      <xdr:colOff>438150</xdr:colOff>
      <xdr:row>123</xdr:row>
      <xdr:rowOff>104775</xdr:rowOff>
    </xdr:to>
    <xdr:pic>
      <xdr:nvPicPr>
        <xdr:cNvPr id="4140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438150" y="22945725"/>
          <a:ext cx="7620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323850</xdr:colOff>
      <xdr:row>34</xdr:row>
      <xdr:rowOff>76200</xdr:rowOff>
    </xdr:from>
    <xdr:to>
      <xdr:col>11</xdr:col>
      <xdr:colOff>409575</xdr:colOff>
      <xdr:row>39</xdr:row>
      <xdr:rowOff>95250</xdr:rowOff>
    </xdr:to>
    <xdr:pic>
      <xdr:nvPicPr>
        <xdr:cNvPr id="414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8458200" y="6762750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400050</xdr:colOff>
      <xdr:row>20</xdr:row>
      <xdr:rowOff>57150</xdr:rowOff>
    </xdr:from>
    <xdr:to>
      <xdr:col>11</xdr:col>
      <xdr:colOff>381000</xdr:colOff>
      <xdr:row>25</xdr:row>
      <xdr:rowOff>114300</xdr:rowOff>
    </xdr:to>
    <xdr:pic>
      <xdr:nvPicPr>
        <xdr:cNvPr id="414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534400" y="4048125"/>
          <a:ext cx="7429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361950</xdr:colOff>
      <xdr:row>104</xdr:row>
      <xdr:rowOff>76200</xdr:rowOff>
    </xdr:from>
    <xdr:to>
      <xdr:col>5</xdr:col>
      <xdr:colOff>390525</xdr:colOff>
      <xdr:row>109</xdr:row>
      <xdr:rowOff>95250</xdr:rowOff>
    </xdr:to>
    <xdr:pic>
      <xdr:nvPicPr>
        <xdr:cNvPr id="4143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848100" y="20240625"/>
          <a:ext cx="7905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352425</xdr:colOff>
      <xdr:row>34</xdr:row>
      <xdr:rowOff>161925</xdr:rowOff>
    </xdr:from>
    <xdr:to>
      <xdr:col>3</xdr:col>
      <xdr:colOff>723900</xdr:colOff>
      <xdr:row>38</xdr:row>
      <xdr:rowOff>142875</xdr:rowOff>
    </xdr:to>
    <xdr:pic>
      <xdr:nvPicPr>
        <xdr:cNvPr id="414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000250" y="6848475"/>
          <a:ext cx="1133475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247650</xdr:colOff>
      <xdr:row>48</xdr:row>
      <xdr:rowOff>76200</xdr:rowOff>
    </xdr:from>
    <xdr:to>
      <xdr:col>11</xdr:col>
      <xdr:colOff>485775</xdr:colOff>
      <xdr:row>53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8382000" y="9458325"/>
          <a:ext cx="100012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314325</xdr:colOff>
      <xdr:row>62</xdr:row>
      <xdr:rowOff>85725</xdr:rowOff>
    </xdr:from>
    <xdr:to>
      <xdr:col>5</xdr:col>
      <xdr:colOff>400050</xdr:colOff>
      <xdr:row>67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800475" y="12163425"/>
          <a:ext cx="8477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285750</xdr:colOff>
      <xdr:row>76</xdr:row>
      <xdr:rowOff>66675</xdr:rowOff>
    </xdr:from>
    <xdr:to>
      <xdr:col>9</xdr:col>
      <xdr:colOff>428625</xdr:colOff>
      <xdr:row>81</xdr:row>
      <xdr:rowOff>85725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6896100" y="14839950"/>
          <a:ext cx="9048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285750</xdr:colOff>
      <xdr:row>90</xdr:row>
      <xdr:rowOff>57150</xdr:rowOff>
    </xdr:from>
    <xdr:to>
      <xdr:col>9</xdr:col>
      <xdr:colOff>419100</xdr:colOff>
      <xdr:row>95</xdr:row>
      <xdr:rowOff>114300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6896100" y="17526000"/>
          <a:ext cx="8953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257175</xdr:colOff>
      <xdr:row>90</xdr:row>
      <xdr:rowOff>76200</xdr:rowOff>
    </xdr:from>
    <xdr:to>
      <xdr:col>11</xdr:col>
      <xdr:colOff>457200</xdr:colOff>
      <xdr:row>95</xdr:row>
      <xdr:rowOff>95250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8391525" y="17545050"/>
          <a:ext cx="9620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209550</xdr:colOff>
      <xdr:row>104</xdr:row>
      <xdr:rowOff>66675</xdr:rowOff>
    </xdr:from>
    <xdr:to>
      <xdr:col>11</xdr:col>
      <xdr:colOff>504825</xdr:colOff>
      <xdr:row>109</xdr:row>
      <xdr:rowOff>66675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8343900" y="20231100"/>
          <a:ext cx="105727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89</xdr:row>
      <xdr:rowOff>190499</xdr:rowOff>
    </xdr:from>
    <xdr:to>
      <xdr:col>1</xdr:col>
      <xdr:colOff>542925</xdr:colOff>
      <xdr:row>95</xdr:row>
      <xdr:rowOff>171448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285750" y="17468849"/>
          <a:ext cx="1019175" cy="1123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228600</xdr:colOff>
      <xdr:row>131</xdr:row>
      <xdr:rowOff>95250</xdr:rowOff>
    </xdr:from>
    <xdr:to>
      <xdr:col>3</xdr:col>
      <xdr:colOff>876300</xdr:colOff>
      <xdr:row>138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876425" y="25460325"/>
          <a:ext cx="1409700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285750</xdr:colOff>
      <xdr:row>62</xdr:row>
      <xdr:rowOff>114300</xdr:rowOff>
    </xdr:from>
    <xdr:to>
      <xdr:col>9</xdr:col>
      <xdr:colOff>466725</xdr:colOff>
      <xdr:row>67</xdr:row>
      <xdr:rowOff>57150</xdr:rowOff>
    </xdr:to>
    <xdr:pic>
      <xdr:nvPicPr>
        <xdr:cNvPr id="5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6896100" y="12192000"/>
          <a:ext cx="942975" cy="895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171451</xdr:colOff>
      <xdr:row>132</xdr:row>
      <xdr:rowOff>28576</xdr:rowOff>
    </xdr:from>
    <xdr:to>
      <xdr:col>7</xdr:col>
      <xdr:colOff>561975</xdr:colOff>
      <xdr:row>137</xdr:row>
      <xdr:rowOff>123826</xdr:rowOff>
    </xdr:to>
    <xdr:pic>
      <xdr:nvPicPr>
        <xdr:cNvPr id="59" name="58 Imagen" descr="Of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657601" y="25584151"/>
          <a:ext cx="1152524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131</xdr:row>
      <xdr:rowOff>104774</xdr:rowOff>
    </xdr:from>
    <xdr:to>
      <xdr:col>5</xdr:col>
      <xdr:colOff>590550</xdr:colOff>
      <xdr:row>138</xdr:row>
      <xdr:rowOff>57149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3619500" y="25469849"/>
          <a:ext cx="121920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19</xdr:row>
      <xdr:rowOff>38100</xdr:rowOff>
    </xdr:from>
    <xdr:to>
      <xdr:col>11</xdr:col>
      <xdr:colOff>638175</xdr:colOff>
      <xdr:row>26</xdr:row>
      <xdr:rowOff>161925</xdr:rowOff>
    </xdr:to>
    <xdr:pic>
      <xdr:nvPicPr>
        <xdr:cNvPr id="3" name="2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43053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66675</xdr:rowOff>
    </xdr:from>
    <xdr:to>
      <xdr:col>5</xdr:col>
      <xdr:colOff>476250</xdr:colOff>
      <xdr:row>11</xdr:row>
      <xdr:rowOff>123825</xdr:rowOff>
    </xdr:to>
    <xdr:pic>
      <xdr:nvPicPr>
        <xdr:cNvPr id="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67350" y="1828800"/>
          <a:ext cx="10096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6</xdr:row>
      <xdr:rowOff>76200</xdr:rowOff>
    </xdr:from>
    <xdr:to>
      <xdr:col>7</xdr:col>
      <xdr:colOff>438150</xdr:colOff>
      <xdr:row>11</xdr:row>
      <xdr:rowOff>95250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86600" y="1838325"/>
          <a:ext cx="8763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304800</xdr:colOff>
      <xdr:row>6</xdr:row>
      <xdr:rowOff>47625</xdr:rowOff>
    </xdr:from>
    <xdr:to>
      <xdr:col>9</xdr:col>
      <xdr:colOff>485775</xdr:colOff>
      <xdr:row>11</xdr:row>
      <xdr:rowOff>133350</xdr:rowOff>
    </xdr:to>
    <xdr:pic>
      <xdr:nvPicPr>
        <xdr:cNvPr id="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91550" y="1809750"/>
          <a:ext cx="942975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428625</xdr:colOff>
      <xdr:row>6</xdr:row>
      <xdr:rowOff>104775</xdr:rowOff>
    </xdr:from>
    <xdr:to>
      <xdr:col>11</xdr:col>
      <xdr:colOff>323850</xdr:colOff>
      <xdr:row>11</xdr:row>
      <xdr:rowOff>114300</xdr:rowOff>
    </xdr:to>
    <xdr:pic>
      <xdr:nvPicPr>
        <xdr:cNvPr id="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277475" y="1866900"/>
          <a:ext cx="6572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409575</xdr:colOff>
      <xdr:row>6</xdr:row>
      <xdr:rowOff>47625</xdr:rowOff>
    </xdr:from>
    <xdr:to>
      <xdr:col>13</xdr:col>
      <xdr:colOff>438150</xdr:colOff>
      <xdr:row>11</xdr:row>
      <xdr:rowOff>66675</xdr:rowOff>
    </xdr:to>
    <xdr:pic>
      <xdr:nvPicPr>
        <xdr:cNvPr id="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782425" y="1809750"/>
          <a:ext cx="7905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323850</xdr:colOff>
      <xdr:row>6</xdr:row>
      <xdr:rowOff>123825</xdr:rowOff>
    </xdr:from>
    <xdr:to>
      <xdr:col>15</xdr:col>
      <xdr:colOff>485775</xdr:colOff>
      <xdr:row>11</xdr:row>
      <xdr:rowOff>123825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3296900" y="1885950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47626</xdr:colOff>
      <xdr:row>19</xdr:row>
      <xdr:rowOff>85725</xdr:rowOff>
    </xdr:from>
    <xdr:to>
      <xdr:col>5</xdr:col>
      <xdr:colOff>695326</xdr:colOff>
      <xdr:row>26</xdr:row>
      <xdr:rowOff>95250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286376" y="4352925"/>
          <a:ext cx="1409700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133350</xdr:colOff>
      <xdr:row>19</xdr:row>
      <xdr:rowOff>104774</xdr:rowOff>
    </xdr:from>
    <xdr:to>
      <xdr:col>7</xdr:col>
      <xdr:colOff>590550</xdr:colOff>
      <xdr:row>26</xdr:row>
      <xdr:rowOff>57149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619500" y="25469849"/>
          <a:ext cx="1219200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5</xdr:row>
      <xdr:rowOff>28575</xdr:rowOff>
    </xdr:from>
    <xdr:to>
      <xdr:col>16</xdr:col>
      <xdr:colOff>619125</xdr:colOff>
      <xdr:row>12</xdr:row>
      <xdr:rowOff>152400</xdr:rowOff>
    </xdr:to>
    <xdr:pic>
      <xdr:nvPicPr>
        <xdr:cNvPr id="3" name="2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41529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6</xdr:row>
      <xdr:rowOff>95250</xdr:rowOff>
    </xdr:from>
    <xdr:to>
      <xdr:col>6</xdr:col>
      <xdr:colOff>419100</xdr:colOff>
      <xdr:row>11</xdr:row>
      <xdr:rowOff>95250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43650" y="1714500"/>
          <a:ext cx="8763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219075</xdr:colOff>
      <xdr:row>6</xdr:row>
      <xdr:rowOff>171450</xdr:rowOff>
    </xdr:from>
    <xdr:to>
      <xdr:col>8</xdr:col>
      <xdr:colOff>561975</xdr:colOff>
      <xdr:row>10</xdr:row>
      <xdr:rowOff>161925</xdr:rowOff>
    </xdr:to>
    <xdr:pic>
      <xdr:nvPicPr>
        <xdr:cNvPr id="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781925" y="1790700"/>
          <a:ext cx="11049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285750</xdr:colOff>
      <xdr:row>7</xdr:row>
      <xdr:rowOff>57150</xdr:rowOff>
    </xdr:from>
    <xdr:to>
      <xdr:col>10</xdr:col>
      <xdr:colOff>571500</xdr:colOff>
      <xdr:row>10</xdr:row>
      <xdr:rowOff>114300</xdr:rowOff>
    </xdr:to>
    <xdr:pic>
      <xdr:nvPicPr>
        <xdr:cNvPr id="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72600" y="1866900"/>
          <a:ext cx="1047750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314325</xdr:colOff>
      <xdr:row>6</xdr:row>
      <xdr:rowOff>47625</xdr:rowOff>
    </xdr:from>
    <xdr:to>
      <xdr:col>14</xdr:col>
      <xdr:colOff>400050</xdr:colOff>
      <xdr:row>11</xdr:row>
      <xdr:rowOff>66675</xdr:rowOff>
    </xdr:to>
    <xdr:pic>
      <xdr:nvPicPr>
        <xdr:cNvPr id="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601575" y="1666875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314325</xdr:colOff>
      <xdr:row>6</xdr:row>
      <xdr:rowOff>114300</xdr:rowOff>
    </xdr:from>
    <xdr:to>
      <xdr:col>12</xdr:col>
      <xdr:colOff>476250</xdr:colOff>
      <xdr:row>11</xdr:row>
      <xdr:rowOff>114300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029950" y="1733550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5</xdr:row>
      <xdr:rowOff>28575</xdr:rowOff>
    </xdr:from>
    <xdr:to>
      <xdr:col>12</xdr:col>
      <xdr:colOff>619125</xdr:colOff>
      <xdr:row>12</xdr:row>
      <xdr:rowOff>152400</xdr:rowOff>
    </xdr:to>
    <xdr:pic>
      <xdr:nvPicPr>
        <xdr:cNvPr id="4" name="3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1457325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6</xdr:row>
      <xdr:rowOff>19050</xdr:rowOff>
    </xdr:from>
    <xdr:to>
      <xdr:col>10</xdr:col>
      <xdr:colOff>409575</xdr:colOff>
      <xdr:row>11</xdr:row>
      <xdr:rowOff>47625</xdr:rowOff>
    </xdr:to>
    <xdr:pic>
      <xdr:nvPicPr>
        <xdr:cNvPr id="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39275" y="1638300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5</xdr:row>
      <xdr:rowOff>28575</xdr:rowOff>
    </xdr:from>
    <xdr:to>
      <xdr:col>12</xdr:col>
      <xdr:colOff>619125</xdr:colOff>
      <xdr:row>12</xdr:row>
      <xdr:rowOff>152400</xdr:rowOff>
    </xdr:to>
    <xdr:pic>
      <xdr:nvPicPr>
        <xdr:cNvPr id="3" name="2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415290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6</xdr:row>
      <xdr:rowOff>142875</xdr:rowOff>
    </xdr:from>
    <xdr:to>
      <xdr:col>8</xdr:col>
      <xdr:colOff>561975</xdr:colOff>
      <xdr:row>10</xdr:row>
      <xdr:rowOff>123825</xdr:rowOff>
    </xdr:to>
    <xdr:pic>
      <xdr:nvPicPr>
        <xdr:cNvPr id="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53350" y="1762125"/>
          <a:ext cx="1133475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295275</xdr:colOff>
      <xdr:row>7</xdr:row>
      <xdr:rowOff>57150</xdr:rowOff>
    </xdr:from>
    <xdr:to>
      <xdr:col>10</xdr:col>
      <xdr:colOff>581025</xdr:colOff>
      <xdr:row>10</xdr:row>
      <xdr:rowOff>114300</xdr:rowOff>
    </xdr:to>
    <xdr:pic>
      <xdr:nvPicPr>
        <xdr:cNvPr id="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82125" y="1866900"/>
          <a:ext cx="1047750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34</xdr:row>
      <xdr:rowOff>28575</xdr:rowOff>
    </xdr:from>
    <xdr:to>
      <xdr:col>6</xdr:col>
      <xdr:colOff>619125</xdr:colOff>
      <xdr:row>41</xdr:row>
      <xdr:rowOff>123825</xdr:rowOff>
    </xdr:to>
    <xdr:pic>
      <xdr:nvPicPr>
        <xdr:cNvPr id="26" name="25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50" y="7181850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6</xdr:row>
      <xdr:rowOff>76200</xdr:rowOff>
    </xdr:from>
    <xdr:to>
      <xdr:col>6</xdr:col>
      <xdr:colOff>438150</xdr:colOff>
      <xdr:row>11</xdr:row>
      <xdr:rowOff>76200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0875" y="1838325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276225</xdr:colOff>
      <xdr:row>6</xdr:row>
      <xdr:rowOff>85725</xdr:rowOff>
    </xdr:from>
    <xdr:to>
      <xdr:col>8</xdr:col>
      <xdr:colOff>457200</xdr:colOff>
      <xdr:row>11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1847850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323850</xdr:colOff>
      <xdr:row>6</xdr:row>
      <xdr:rowOff>95250</xdr:rowOff>
    </xdr:from>
    <xdr:to>
      <xdr:col>10</xdr:col>
      <xdr:colOff>485775</xdr:colOff>
      <xdr:row>11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096500" y="1857375"/>
          <a:ext cx="9239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361950</xdr:colOff>
      <xdr:row>20</xdr:row>
      <xdr:rowOff>85725</xdr:rowOff>
    </xdr:from>
    <xdr:to>
      <xdr:col>10</xdr:col>
      <xdr:colOff>438150</xdr:colOff>
      <xdr:row>25</xdr:row>
      <xdr:rowOff>142875</xdr:rowOff>
    </xdr:to>
    <xdr:pic>
      <xdr:nvPicPr>
        <xdr:cNvPr id="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134600" y="4543425"/>
          <a:ext cx="83820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295275</xdr:colOff>
      <xdr:row>20</xdr:row>
      <xdr:rowOff>95250</xdr:rowOff>
    </xdr:from>
    <xdr:to>
      <xdr:col>8</xdr:col>
      <xdr:colOff>419100</xdr:colOff>
      <xdr:row>25</xdr:row>
      <xdr:rowOff>104775</xdr:rowOff>
    </xdr:to>
    <xdr:pic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43925" y="4552950"/>
          <a:ext cx="8858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266700</xdr:colOff>
      <xdr:row>20</xdr:row>
      <xdr:rowOff>85725</xdr:rowOff>
    </xdr:from>
    <xdr:to>
      <xdr:col>16</xdr:col>
      <xdr:colOff>466725</xdr:colOff>
      <xdr:row>25</xdr:row>
      <xdr:rowOff>95250</xdr:rowOff>
    </xdr:to>
    <xdr:pic>
      <xdr:nvPicPr>
        <xdr:cNvPr id="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697075" y="4543425"/>
          <a:ext cx="9620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266700</xdr:colOff>
      <xdr:row>20</xdr:row>
      <xdr:rowOff>95250</xdr:rowOff>
    </xdr:from>
    <xdr:to>
      <xdr:col>6</xdr:col>
      <xdr:colOff>485775</xdr:colOff>
      <xdr:row>25</xdr:row>
      <xdr:rowOff>95250</xdr:rowOff>
    </xdr:to>
    <xdr:pic>
      <xdr:nvPicPr>
        <xdr:cNvPr id="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991350" y="4552950"/>
          <a:ext cx="98107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285750</xdr:colOff>
      <xdr:row>6</xdr:row>
      <xdr:rowOff>123825</xdr:rowOff>
    </xdr:from>
    <xdr:to>
      <xdr:col>12</xdr:col>
      <xdr:colOff>504825</xdr:colOff>
      <xdr:row>11</xdr:row>
      <xdr:rowOff>76200</xdr:rowOff>
    </xdr:to>
    <xdr:pic>
      <xdr:nvPicPr>
        <xdr:cNvPr id="1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668125" y="1885950"/>
          <a:ext cx="98107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180975</xdr:colOff>
      <xdr:row>6</xdr:row>
      <xdr:rowOff>171450</xdr:rowOff>
    </xdr:from>
    <xdr:to>
      <xdr:col>14</xdr:col>
      <xdr:colOff>523875</xdr:colOff>
      <xdr:row>10</xdr:row>
      <xdr:rowOff>161925</xdr:rowOff>
    </xdr:to>
    <xdr:pic>
      <xdr:nvPicPr>
        <xdr:cNvPr id="1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087350" y="1933575"/>
          <a:ext cx="11049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314325</xdr:colOff>
      <xdr:row>6</xdr:row>
      <xdr:rowOff>85725</xdr:rowOff>
    </xdr:from>
    <xdr:to>
      <xdr:col>16</xdr:col>
      <xdr:colOff>400050</xdr:colOff>
      <xdr:row>11</xdr:row>
      <xdr:rowOff>57150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744700" y="1847850"/>
          <a:ext cx="8477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257175</xdr:colOff>
      <xdr:row>20</xdr:row>
      <xdr:rowOff>104775</xdr:rowOff>
    </xdr:from>
    <xdr:to>
      <xdr:col>12</xdr:col>
      <xdr:colOff>457200</xdr:colOff>
      <xdr:row>25</xdr:row>
      <xdr:rowOff>123825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639550" y="4562475"/>
          <a:ext cx="9620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314325</xdr:colOff>
      <xdr:row>20</xdr:row>
      <xdr:rowOff>114300</xdr:rowOff>
    </xdr:from>
    <xdr:to>
      <xdr:col>14</xdr:col>
      <xdr:colOff>447675</xdr:colOff>
      <xdr:row>25</xdr:row>
      <xdr:rowOff>171450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3220700" y="4572000"/>
          <a:ext cx="8953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19</xdr:row>
      <xdr:rowOff>28575</xdr:rowOff>
    </xdr:from>
    <xdr:to>
      <xdr:col>16</xdr:col>
      <xdr:colOff>628650</xdr:colOff>
      <xdr:row>26</xdr:row>
      <xdr:rowOff>152400</xdr:rowOff>
    </xdr:to>
    <xdr:pic>
      <xdr:nvPicPr>
        <xdr:cNvPr id="12" name="11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0" y="4143375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6</xdr:row>
      <xdr:rowOff>76200</xdr:rowOff>
    </xdr:from>
    <xdr:to>
      <xdr:col>8</xdr:col>
      <xdr:colOff>438150</xdr:colOff>
      <xdr:row>11</xdr:row>
      <xdr:rowOff>104775</xdr:rowOff>
    </xdr:to>
    <xdr:pic>
      <xdr:nvPicPr>
        <xdr:cNvPr id="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1685925"/>
          <a:ext cx="81915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381000</xdr:colOff>
      <xdr:row>6</xdr:row>
      <xdr:rowOff>76200</xdr:rowOff>
    </xdr:from>
    <xdr:to>
      <xdr:col>10</xdr:col>
      <xdr:colOff>361950</xdr:colOff>
      <xdr:row>11</xdr:row>
      <xdr:rowOff>133350</xdr:rowOff>
    </xdr:to>
    <xdr:pic>
      <xdr:nvPicPr>
        <xdr:cNvPr id="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01350" y="1685925"/>
          <a:ext cx="74295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314325</xdr:colOff>
      <xdr:row>6</xdr:row>
      <xdr:rowOff>114300</xdr:rowOff>
    </xdr:from>
    <xdr:to>
      <xdr:col>12</xdr:col>
      <xdr:colOff>428625</xdr:colOff>
      <xdr:row>11</xdr:row>
      <xdr:rowOff>133350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258675" y="1724025"/>
          <a:ext cx="87630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390525</xdr:colOff>
      <xdr:row>6</xdr:row>
      <xdr:rowOff>133350</xdr:rowOff>
    </xdr:from>
    <xdr:to>
      <xdr:col>14</xdr:col>
      <xdr:colOff>476250</xdr:colOff>
      <xdr:row>11</xdr:row>
      <xdr:rowOff>161925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858875" y="1743075"/>
          <a:ext cx="84772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285750</xdr:colOff>
      <xdr:row>6</xdr:row>
      <xdr:rowOff>142875</xdr:rowOff>
    </xdr:from>
    <xdr:to>
      <xdr:col>16</xdr:col>
      <xdr:colOff>447675</xdr:colOff>
      <xdr:row>11</xdr:row>
      <xdr:rowOff>161925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392400" y="1752600"/>
          <a:ext cx="9239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333375</xdr:colOff>
      <xdr:row>6</xdr:row>
      <xdr:rowOff>114300</xdr:rowOff>
    </xdr:from>
    <xdr:to>
      <xdr:col>18</xdr:col>
      <xdr:colOff>419100</xdr:colOff>
      <xdr:row>11</xdr:row>
      <xdr:rowOff>133350</xdr:rowOff>
    </xdr:to>
    <xdr:pic>
      <xdr:nvPicPr>
        <xdr:cNvPr id="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964025" y="1724025"/>
          <a:ext cx="84772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352425</xdr:colOff>
      <xdr:row>20</xdr:row>
      <xdr:rowOff>28575</xdr:rowOff>
    </xdr:from>
    <xdr:to>
      <xdr:col>10</xdr:col>
      <xdr:colOff>371475</xdr:colOff>
      <xdr:row>25</xdr:row>
      <xdr:rowOff>95250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772775" y="4333875"/>
          <a:ext cx="78105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285750</xdr:colOff>
      <xdr:row>20</xdr:row>
      <xdr:rowOff>76200</xdr:rowOff>
    </xdr:from>
    <xdr:to>
      <xdr:col>8</xdr:col>
      <xdr:colOff>514350</xdr:colOff>
      <xdr:row>25</xdr:row>
      <xdr:rowOff>85725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105900" y="4381500"/>
          <a:ext cx="990600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228600</xdr:colOff>
      <xdr:row>20</xdr:row>
      <xdr:rowOff>66675</xdr:rowOff>
    </xdr:from>
    <xdr:to>
      <xdr:col>12</xdr:col>
      <xdr:colOff>466725</xdr:colOff>
      <xdr:row>25</xdr:row>
      <xdr:rowOff>95250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2172950" y="4371975"/>
          <a:ext cx="100012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19</xdr:row>
      <xdr:rowOff>38100</xdr:rowOff>
    </xdr:from>
    <xdr:to>
      <xdr:col>11</xdr:col>
      <xdr:colOff>619125</xdr:colOff>
      <xdr:row>26</xdr:row>
      <xdr:rowOff>161925</xdr:rowOff>
    </xdr:to>
    <xdr:pic>
      <xdr:nvPicPr>
        <xdr:cNvPr id="13" name="12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6825" y="4105275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6</xdr:row>
      <xdr:rowOff>66675</xdr:rowOff>
    </xdr:from>
    <xdr:to>
      <xdr:col>5</xdr:col>
      <xdr:colOff>438150</xdr:colOff>
      <xdr:row>11</xdr:row>
      <xdr:rowOff>66675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628775"/>
          <a:ext cx="8763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314325</xdr:colOff>
      <xdr:row>6</xdr:row>
      <xdr:rowOff>104775</xdr:rowOff>
    </xdr:from>
    <xdr:to>
      <xdr:col>7</xdr:col>
      <xdr:colOff>419100</xdr:colOff>
      <xdr:row>11</xdr:row>
      <xdr:rowOff>152400</xdr:rowOff>
    </xdr:to>
    <xdr:pic>
      <xdr:nvPicPr>
        <xdr:cNvPr id="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29400" y="1666875"/>
          <a:ext cx="94297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304800</xdr:colOff>
      <xdr:row>6</xdr:row>
      <xdr:rowOff>142875</xdr:rowOff>
    </xdr:from>
    <xdr:to>
      <xdr:col>9</xdr:col>
      <xdr:colOff>581025</xdr:colOff>
      <xdr:row>12</xdr:row>
      <xdr:rowOff>0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220075" y="1704975"/>
          <a:ext cx="10382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342900</xdr:colOff>
      <xdr:row>6</xdr:row>
      <xdr:rowOff>85725</xdr:rowOff>
    </xdr:from>
    <xdr:to>
      <xdr:col>11</xdr:col>
      <xdr:colOff>409575</xdr:colOff>
      <xdr:row>11</xdr:row>
      <xdr:rowOff>161925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877425" y="1647825"/>
          <a:ext cx="828675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266700</xdr:colOff>
      <xdr:row>20</xdr:row>
      <xdr:rowOff>66675</xdr:rowOff>
    </xdr:from>
    <xdr:to>
      <xdr:col>5</xdr:col>
      <xdr:colOff>485775</xdr:colOff>
      <xdr:row>25</xdr:row>
      <xdr:rowOff>123825</xdr:rowOff>
    </xdr:to>
    <xdr:pic>
      <xdr:nvPicPr>
        <xdr:cNvPr id="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57775" y="4324350"/>
          <a:ext cx="981075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304800</xdr:colOff>
      <xdr:row>20</xdr:row>
      <xdr:rowOff>76200</xdr:rowOff>
    </xdr:from>
    <xdr:to>
      <xdr:col>9</xdr:col>
      <xdr:colOff>514350</xdr:colOff>
      <xdr:row>25</xdr:row>
      <xdr:rowOff>76200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220075" y="4333875"/>
          <a:ext cx="97155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390525</xdr:colOff>
      <xdr:row>6</xdr:row>
      <xdr:rowOff>95250</xdr:rowOff>
    </xdr:from>
    <xdr:to>
      <xdr:col>15</xdr:col>
      <xdr:colOff>352425</xdr:colOff>
      <xdr:row>11</xdr:row>
      <xdr:rowOff>123825</xdr:rowOff>
    </xdr:to>
    <xdr:pic>
      <xdr:nvPicPr>
        <xdr:cNvPr id="9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2973050" y="1657350"/>
          <a:ext cx="72390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247650</xdr:colOff>
      <xdr:row>6</xdr:row>
      <xdr:rowOff>47625</xdr:rowOff>
    </xdr:from>
    <xdr:to>
      <xdr:col>13</xdr:col>
      <xdr:colOff>504825</xdr:colOff>
      <xdr:row>12</xdr:row>
      <xdr:rowOff>28574</xdr:rowOff>
    </xdr:to>
    <xdr:pic>
      <xdr:nvPicPr>
        <xdr:cNvPr id="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306175" y="1609725"/>
          <a:ext cx="1019175" cy="1123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323850</xdr:colOff>
      <xdr:row>20</xdr:row>
      <xdr:rowOff>85725</xdr:rowOff>
    </xdr:from>
    <xdr:to>
      <xdr:col>7</xdr:col>
      <xdr:colOff>390525</xdr:colOff>
      <xdr:row>25</xdr:row>
      <xdr:rowOff>104775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38925" y="4343400"/>
          <a:ext cx="9048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20</xdr:row>
      <xdr:rowOff>38100</xdr:rowOff>
    </xdr:from>
    <xdr:to>
      <xdr:col>7</xdr:col>
      <xdr:colOff>638175</xdr:colOff>
      <xdr:row>27</xdr:row>
      <xdr:rowOff>161925</xdr:rowOff>
    </xdr:to>
    <xdr:pic>
      <xdr:nvPicPr>
        <xdr:cNvPr id="9" name="8 Imagen" descr="Of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4333875"/>
          <a:ext cx="1266825" cy="1457325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6</xdr:row>
      <xdr:rowOff>47625</xdr:rowOff>
    </xdr:from>
    <xdr:to>
      <xdr:col>5</xdr:col>
      <xdr:colOff>561975</xdr:colOff>
      <xdr:row>11</xdr:row>
      <xdr:rowOff>95250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95925" y="1647825"/>
          <a:ext cx="1047750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6</xdr:row>
      <xdr:rowOff>85725</xdr:rowOff>
    </xdr:from>
    <xdr:to>
      <xdr:col>7</xdr:col>
      <xdr:colOff>485775</xdr:colOff>
      <xdr:row>11</xdr:row>
      <xdr:rowOff>123825</xdr:rowOff>
    </xdr:to>
    <xdr:pic>
      <xdr:nvPicPr>
        <xdr:cNvPr id="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24700" y="1685925"/>
          <a:ext cx="942975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295275</xdr:colOff>
      <xdr:row>6</xdr:row>
      <xdr:rowOff>104775</xdr:rowOff>
    </xdr:from>
    <xdr:to>
      <xdr:col>9</xdr:col>
      <xdr:colOff>457200</xdr:colOff>
      <xdr:row>11</xdr:row>
      <xdr:rowOff>76200</xdr:rowOff>
    </xdr:to>
    <xdr:pic>
      <xdr:nvPicPr>
        <xdr:cNvPr id="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96325" y="1704975"/>
          <a:ext cx="923925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190500</xdr:colOff>
      <xdr:row>6</xdr:row>
      <xdr:rowOff>85725</xdr:rowOff>
    </xdr:from>
    <xdr:to>
      <xdr:col>11</xdr:col>
      <xdr:colOff>571500</xdr:colOff>
      <xdr:row>11</xdr:row>
      <xdr:rowOff>114300</xdr:rowOff>
    </xdr:to>
    <xdr:pic>
      <xdr:nvPicPr>
        <xdr:cNvPr id="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163175" y="1685925"/>
          <a:ext cx="1143000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381000</xdr:colOff>
      <xdr:row>21</xdr:row>
      <xdr:rowOff>28575</xdr:rowOff>
    </xdr:from>
    <xdr:to>
      <xdr:col>5</xdr:col>
      <xdr:colOff>466725</xdr:colOff>
      <xdr:row>26</xdr:row>
      <xdr:rowOff>104775</xdr:rowOff>
    </xdr:to>
    <xdr:pic>
      <xdr:nvPicPr>
        <xdr:cNvPr id="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600700" y="4514850"/>
          <a:ext cx="847725" cy="102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257175</xdr:colOff>
      <xdr:row>6</xdr:row>
      <xdr:rowOff>85725</xdr:rowOff>
    </xdr:from>
    <xdr:to>
      <xdr:col>15</xdr:col>
      <xdr:colOff>514350</xdr:colOff>
      <xdr:row>11</xdr:row>
      <xdr:rowOff>76200</xdr:rowOff>
    </xdr:to>
    <xdr:pic>
      <xdr:nvPicPr>
        <xdr:cNvPr id="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3277850" y="1685925"/>
          <a:ext cx="10191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304800</xdr:colOff>
      <xdr:row>6</xdr:row>
      <xdr:rowOff>95250</xdr:rowOff>
    </xdr:from>
    <xdr:to>
      <xdr:col>13</xdr:col>
      <xdr:colOff>400050</xdr:colOff>
      <xdr:row>11</xdr:row>
      <xdr:rowOff>114300</xdr:rowOff>
    </xdr:to>
    <xdr:pic>
      <xdr:nvPicPr>
        <xdr:cNvPr id="1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1801475" y="1695450"/>
          <a:ext cx="85725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6"/>
  <sheetViews>
    <sheetView workbookViewId="0">
      <selection activeCell="A67" sqref="A67"/>
    </sheetView>
  </sheetViews>
  <sheetFormatPr baseColWidth="10" defaultRowHeight="15"/>
  <cols>
    <col min="1" max="1" width="14.42578125" bestFit="1" customWidth="1"/>
    <col min="2" max="2" width="21.28515625" bestFit="1" customWidth="1"/>
    <col min="3" max="3" width="26.140625" bestFit="1" customWidth="1"/>
    <col min="4" max="4" width="16.7109375" bestFit="1" customWidth="1"/>
    <col min="10" max="10" width="12" customWidth="1"/>
    <col min="12" max="12" width="13.85546875" customWidth="1"/>
    <col min="14" max="14" width="12.7109375" customWidth="1"/>
    <col min="16" max="16" width="13.28515625" customWidth="1"/>
  </cols>
  <sheetData>
    <row r="1" spans="1:26" ht="51.75" thickBot="1">
      <c r="A1" s="36" t="s">
        <v>175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4" t="s">
        <v>16</v>
      </c>
      <c r="B3" s="1" t="s">
        <v>1</v>
      </c>
      <c r="C3" s="1" t="s">
        <v>2</v>
      </c>
      <c r="D3" s="4"/>
      <c r="E3" s="46" t="s">
        <v>176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9" t="s">
        <v>17</v>
      </c>
      <c r="B4" s="50"/>
      <c r="C4" s="5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1</v>
      </c>
      <c r="B5" s="14">
        <v>1965</v>
      </c>
      <c r="C5" s="15" t="s">
        <v>22</v>
      </c>
      <c r="D5" s="4"/>
      <c r="E5" s="39" t="s">
        <v>128</v>
      </c>
      <c r="F5" s="39"/>
      <c r="G5" s="39" t="s">
        <v>138</v>
      </c>
      <c r="H5" s="39"/>
      <c r="I5" s="39" t="s">
        <v>130</v>
      </c>
      <c r="J5" s="39"/>
      <c r="K5" s="39" t="s">
        <v>177</v>
      </c>
      <c r="L5" s="39"/>
      <c r="M5" s="39" t="s">
        <v>124</v>
      </c>
      <c r="N5" s="39"/>
      <c r="O5" s="39" t="s">
        <v>137</v>
      </c>
      <c r="P5" s="3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1966</v>
      </c>
      <c r="C6" s="15" t="s">
        <v>19</v>
      </c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3</v>
      </c>
      <c r="B7" s="14">
        <v>1967</v>
      </c>
      <c r="C7" s="15" t="s">
        <v>20</v>
      </c>
      <c r="D7" s="4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4</v>
      </c>
      <c r="B8" s="14">
        <v>1968</v>
      </c>
      <c r="C8" s="15" t="s">
        <v>20</v>
      </c>
      <c r="D8" s="4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>
        <v>5</v>
      </c>
      <c r="B9" s="14">
        <v>1969</v>
      </c>
      <c r="C9" s="15" t="s">
        <v>25</v>
      </c>
      <c r="D9" s="4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6</v>
      </c>
      <c r="B10" s="14">
        <v>1970</v>
      </c>
      <c r="C10" s="15" t="s">
        <v>23</v>
      </c>
      <c r="D10" s="4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7</v>
      </c>
      <c r="B11" s="14">
        <v>1971</v>
      </c>
      <c r="C11" s="15" t="s">
        <v>4</v>
      </c>
      <c r="D11" s="4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14">
        <v>8</v>
      </c>
      <c r="B12" s="14">
        <v>1972</v>
      </c>
      <c r="C12" s="15" t="s">
        <v>24</v>
      </c>
      <c r="D12" s="4"/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9</v>
      </c>
      <c r="B13" s="14">
        <v>1973</v>
      </c>
      <c r="C13" s="15" t="s">
        <v>24</v>
      </c>
      <c r="D13" s="4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14">
        <v>10</v>
      </c>
      <c r="B14" s="14">
        <v>1974</v>
      </c>
      <c r="C14" s="15" t="s">
        <v>24</v>
      </c>
      <c r="D14" s="4"/>
      <c r="E14" s="40">
        <f>COUNTIF(C5:C100,"Central de San José")</f>
        <v>5</v>
      </c>
      <c r="F14" s="41"/>
      <c r="G14" s="40">
        <f>COUNTIF(C5:C100,"Wanderers de Artigas")</f>
        <v>4</v>
      </c>
      <c r="H14" s="41"/>
      <c r="I14" s="40">
        <f>COUNTIF(C5:C100,"Atenas")</f>
        <v>4</v>
      </c>
      <c r="J14" s="41"/>
      <c r="K14" s="40">
        <f>COUNTIF(C5:C100,"Estudiantil Sanducero")</f>
        <v>4</v>
      </c>
      <c r="L14" s="41"/>
      <c r="M14" s="40">
        <f>COUNTIF(C5:C100,"Porongos")</f>
        <v>4</v>
      </c>
      <c r="N14" s="41"/>
      <c r="O14" s="40">
        <f>COUNTIF(C5:C100,"Libertad")</f>
        <v>2</v>
      </c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14">
        <v>11</v>
      </c>
      <c r="B15" s="14">
        <v>1975</v>
      </c>
      <c r="C15" s="15" t="s">
        <v>22</v>
      </c>
      <c r="D15" s="4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14">
        <v>12</v>
      </c>
      <c r="B16" s="14">
        <v>1976</v>
      </c>
      <c r="C16" s="15" t="s">
        <v>22</v>
      </c>
      <c r="D16" s="4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14">
        <v>13</v>
      </c>
      <c r="B17" s="14">
        <v>1977</v>
      </c>
      <c r="C17" s="15" t="s">
        <v>26</v>
      </c>
      <c r="D17" s="4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4">
        <v>14</v>
      </c>
      <c r="B18" s="14">
        <v>1978</v>
      </c>
      <c r="C18" s="15" t="s">
        <v>53</v>
      </c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14">
        <v>15</v>
      </c>
      <c r="B19" s="14">
        <v>1979</v>
      </c>
      <c r="C19" s="15" t="s">
        <v>27</v>
      </c>
      <c r="D19" s="4"/>
      <c r="E19" s="39" t="s">
        <v>178</v>
      </c>
      <c r="F19" s="39"/>
      <c r="G19" s="39" t="s">
        <v>132</v>
      </c>
      <c r="H19" s="39"/>
      <c r="I19" s="39" t="s">
        <v>136</v>
      </c>
      <c r="J19" s="39"/>
      <c r="K19" s="39" t="s">
        <v>133</v>
      </c>
      <c r="L19" s="39"/>
      <c r="M19" s="39" t="s">
        <v>164</v>
      </c>
      <c r="N19" s="39"/>
      <c r="O19" s="39" t="s">
        <v>157</v>
      </c>
      <c r="P19" s="39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4">
        <v>16</v>
      </c>
      <c r="B20" s="14">
        <v>1980</v>
      </c>
      <c r="C20" s="15" t="s">
        <v>28</v>
      </c>
      <c r="D20" s="4"/>
      <c r="E20" s="5"/>
      <c r="F20" s="6"/>
      <c r="G20" s="5"/>
      <c r="H20" s="6"/>
      <c r="I20" s="5"/>
      <c r="J20" s="6"/>
      <c r="K20" s="5"/>
      <c r="L20" s="6"/>
      <c r="M20" s="5"/>
      <c r="N20" s="6"/>
      <c r="O20" s="5"/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14">
        <v>17</v>
      </c>
      <c r="B21" s="14">
        <v>1981</v>
      </c>
      <c r="C21" s="15" t="s">
        <v>29</v>
      </c>
      <c r="D21" s="4"/>
      <c r="E21" s="7"/>
      <c r="F21" s="8"/>
      <c r="G21" s="7"/>
      <c r="H21" s="8"/>
      <c r="I21" s="7"/>
      <c r="J21" s="8"/>
      <c r="K21" s="7"/>
      <c r="L21" s="8"/>
      <c r="M21" s="7"/>
      <c r="N21" s="8"/>
      <c r="O21" s="7"/>
      <c r="P21" s="8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14">
        <v>18</v>
      </c>
      <c r="B22" s="14">
        <v>1982</v>
      </c>
      <c r="C22" s="15" t="s">
        <v>30</v>
      </c>
      <c r="D22" s="4"/>
      <c r="E22" s="7"/>
      <c r="F22" s="8"/>
      <c r="G22" s="7"/>
      <c r="H22" s="8"/>
      <c r="I22" s="7"/>
      <c r="J22" s="8"/>
      <c r="K22" s="7"/>
      <c r="L22" s="8"/>
      <c r="M22" s="7"/>
      <c r="N22" s="8"/>
      <c r="O22" s="7"/>
      <c r="P22" s="8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14">
        <v>19</v>
      </c>
      <c r="B23" s="14">
        <v>1983</v>
      </c>
      <c r="C23" s="15" t="s">
        <v>30</v>
      </c>
      <c r="D23" s="4"/>
      <c r="E23" s="7"/>
      <c r="F23" s="8"/>
      <c r="G23" s="7"/>
      <c r="H23" s="8"/>
      <c r="I23" s="7"/>
      <c r="J23" s="8"/>
      <c r="K23" s="7"/>
      <c r="L23" s="8"/>
      <c r="M23" s="7"/>
      <c r="N23" s="8"/>
      <c r="O23" s="7"/>
      <c r="P23" s="8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14">
        <v>20</v>
      </c>
      <c r="B24" s="14">
        <v>1984</v>
      </c>
      <c r="C24" s="15" t="s">
        <v>31</v>
      </c>
      <c r="D24" s="4"/>
      <c r="E24" s="7"/>
      <c r="F24" s="8"/>
      <c r="G24" s="7"/>
      <c r="H24" s="8"/>
      <c r="I24" s="7"/>
      <c r="J24" s="8"/>
      <c r="K24" s="7"/>
      <c r="L24" s="8"/>
      <c r="M24" s="7"/>
      <c r="N24" s="8"/>
      <c r="O24" s="7"/>
      <c r="P24" s="8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14">
        <v>21</v>
      </c>
      <c r="B25" s="14">
        <v>1985</v>
      </c>
      <c r="C25" s="15" t="s">
        <v>32</v>
      </c>
      <c r="D25" s="4"/>
      <c r="E25" s="7"/>
      <c r="F25" s="8"/>
      <c r="G25" s="7"/>
      <c r="H25" s="8"/>
      <c r="I25" s="7"/>
      <c r="J25" s="8"/>
      <c r="K25" s="7"/>
      <c r="L25" s="8"/>
      <c r="M25" s="7"/>
      <c r="N25" s="8"/>
      <c r="O25" s="7"/>
      <c r="P25" s="8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4">
        <v>22</v>
      </c>
      <c r="B26" s="14">
        <v>1986</v>
      </c>
      <c r="C26" s="15" t="s">
        <v>24</v>
      </c>
      <c r="D26" s="4"/>
      <c r="E26" s="7"/>
      <c r="F26" s="8"/>
      <c r="G26" s="7"/>
      <c r="H26" s="8"/>
      <c r="I26" s="7"/>
      <c r="J26" s="8"/>
      <c r="K26" s="7"/>
      <c r="L26" s="8"/>
      <c r="M26" s="7"/>
      <c r="N26" s="8"/>
      <c r="O26" s="7"/>
      <c r="P26" s="8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14">
        <v>23</v>
      </c>
      <c r="B27" s="14">
        <v>1987</v>
      </c>
      <c r="C27" s="15" t="s">
        <v>33</v>
      </c>
      <c r="D27" s="4"/>
      <c r="E27" s="9"/>
      <c r="F27" s="10"/>
      <c r="G27" s="9"/>
      <c r="H27" s="10"/>
      <c r="I27" s="9"/>
      <c r="J27" s="10"/>
      <c r="K27" s="9"/>
      <c r="L27" s="10"/>
      <c r="M27" s="9"/>
      <c r="N27" s="10"/>
      <c r="O27" s="9"/>
      <c r="P27" s="10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4">
        <v>24</v>
      </c>
      <c r="B28" s="14">
        <v>1988</v>
      </c>
      <c r="C28" s="15" t="s">
        <v>34</v>
      </c>
      <c r="D28" s="4"/>
      <c r="E28" s="40">
        <f>COUNTIF(C5:C100,"Bella Vista de Paysandú")</f>
        <v>2</v>
      </c>
      <c r="F28" s="41"/>
      <c r="G28" s="40">
        <f>COUNTIF(C5:C100,"18 de Julio de F.B.")</f>
        <v>2</v>
      </c>
      <c r="H28" s="41"/>
      <c r="I28" s="40">
        <f>COUNTIF(C5:C100,"Universal")</f>
        <v>2</v>
      </c>
      <c r="J28" s="41"/>
      <c r="K28" s="40">
        <f>COUNTIF(C5:C100,"Ferro Carril de Salto")</f>
        <v>2</v>
      </c>
      <c r="L28" s="41"/>
      <c r="M28" s="40">
        <f>COUNTIF(C5:C100,"Punta del Este")</f>
        <v>2</v>
      </c>
      <c r="N28" s="41"/>
      <c r="O28" s="40">
        <f>COUNTIF(C5:C100,"Palermo")</f>
        <v>2</v>
      </c>
      <c r="P28" s="41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4">
        <v>25</v>
      </c>
      <c r="B29" s="14">
        <v>1989</v>
      </c>
      <c r="C29" s="15" t="s">
        <v>33</v>
      </c>
      <c r="D29" s="4"/>
      <c r="E29" s="42"/>
      <c r="F29" s="43"/>
      <c r="G29" s="42"/>
      <c r="H29" s="43"/>
      <c r="I29" s="42"/>
      <c r="J29" s="43"/>
      <c r="K29" s="42"/>
      <c r="L29" s="43"/>
      <c r="M29" s="42"/>
      <c r="N29" s="43"/>
      <c r="O29" s="42"/>
      <c r="P29" s="4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14">
        <v>26</v>
      </c>
      <c r="B30" s="14">
        <v>1990</v>
      </c>
      <c r="C30" s="15" t="s">
        <v>0</v>
      </c>
      <c r="D30" s="4"/>
      <c r="E30" s="42"/>
      <c r="F30" s="43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14">
        <v>27</v>
      </c>
      <c r="B31" s="14">
        <v>1991</v>
      </c>
      <c r="C31" s="15" t="s">
        <v>35</v>
      </c>
      <c r="D31" s="4"/>
      <c r="E31" s="44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14">
        <v>28</v>
      </c>
      <c r="B32" s="14">
        <v>1992</v>
      </c>
      <c r="C32" s="15" t="s">
        <v>36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thickBot="1">
      <c r="A33" s="14">
        <v>29</v>
      </c>
      <c r="B33" s="14">
        <v>1993</v>
      </c>
      <c r="C33" s="15" t="s">
        <v>37</v>
      </c>
      <c r="D33" s="4"/>
      <c r="E33" s="39" t="s">
        <v>158</v>
      </c>
      <c r="F33" s="39"/>
      <c r="G33" s="39" t="s">
        <v>179</v>
      </c>
      <c r="H33" s="39"/>
      <c r="I33" s="39" t="s">
        <v>180</v>
      </c>
      <c r="J33" s="39"/>
      <c r="K33" s="39" t="s">
        <v>123</v>
      </c>
      <c r="L33" s="39"/>
      <c r="M33" s="39" t="s">
        <v>140</v>
      </c>
      <c r="N33" s="39"/>
      <c r="O33" s="39" t="s">
        <v>181</v>
      </c>
      <c r="P33" s="39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14">
        <v>30</v>
      </c>
      <c r="B34" s="14">
        <v>1994</v>
      </c>
      <c r="C34" s="15" t="s">
        <v>34</v>
      </c>
      <c r="D34" s="4"/>
      <c r="E34" s="5"/>
      <c r="F34" s="6"/>
      <c r="G34" s="5"/>
      <c r="H34" s="6"/>
      <c r="I34" s="5"/>
      <c r="J34" s="6"/>
      <c r="K34" s="5"/>
      <c r="L34" s="6"/>
      <c r="M34" s="5"/>
      <c r="N34" s="6"/>
      <c r="O34" s="5"/>
      <c r="P34" s="6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14">
        <v>31</v>
      </c>
      <c r="B35" s="14">
        <v>1995</v>
      </c>
      <c r="C35" s="15" t="s">
        <v>34</v>
      </c>
      <c r="D35" s="4"/>
      <c r="E35" s="7"/>
      <c r="F35" s="8"/>
      <c r="G35" s="7"/>
      <c r="H35" s="8"/>
      <c r="I35" s="7"/>
      <c r="J35" s="8"/>
      <c r="K35" s="7"/>
      <c r="L35" s="8"/>
      <c r="M35" s="7"/>
      <c r="N35" s="8"/>
      <c r="O35" s="7"/>
      <c r="P35" s="8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14">
        <v>32</v>
      </c>
      <c r="B36" s="14">
        <v>1996</v>
      </c>
      <c r="C36" s="15" t="s">
        <v>53</v>
      </c>
      <c r="D36" s="4"/>
      <c r="E36" s="7"/>
      <c r="F36" s="8"/>
      <c r="G36" s="7"/>
      <c r="H36" s="8"/>
      <c r="I36" s="7"/>
      <c r="J36" s="8"/>
      <c r="K36" s="7"/>
      <c r="L36" s="8"/>
      <c r="M36" s="7"/>
      <c r="N36" s="8"/>
      <c r="O36" s="7"/>
      <c r="P36" s="8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14">
        <v>33</v>
      </c>
      <c r="B37" s="14">
        <v>1997</v>
      </c>
      <c r="C37" s="15" t="s">
        <v>36</v>
      </c>
      <c r="D37" s="4"/>
      <c r="E37" s="7"/>
      <c r="F37" s="8"/>
      <c r="G37" s="7"/>
      <c r="H37" s="8"/>
      <c r="I37" s="7"/>
      <c r="J37" s="8"/>
      <c r="K37" s="7"/>
      <c r="L37" s="8"/>
      <c r="M37" s="7"/>
      <c r="N37" s="8"/>
      <c r="O37" s="7"/>
      <c r="P37" s="8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14">
        <v>34</v>
      </c>
      <c r="B38" s="14">
        <v>1998</v>
      </c>
      <c r="C38" s="15" t="s">
        <v>38</v>
      </c>
      <c r="D38" s="4"/>
      <c r="E38" s="7"/>
      <c r="F38" s="8"/>
      <c r="G38" s="7"/>
      <c r="H38" s="8"/>
      <c r="I38" s="7"/>
      <c r="J38" s="8"/>
      <c r="K38" s="7"/>
      <c r="L38" s="8"/>
      <c r="M38" s="7"/>
      <c r="N38" s="8"/>
      <c r="O38" s="7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14">
        <v>35</v>
      </c>
      <c r="B39" s="14">
        <v>1999</v>
      </c>
      <c r="C39" s="15" t="s">
        <v>39</v>
      </c>
      <c r="D39" s="4"/>
      <c r="E39" s="7"/>
      <c r="F39" s="8"/>
      <c r="G39" s="7"/>
      <c r="H39" s="8"/>
      <c r="I39" s="7"/>
      <c r="J39" s="8"/>
      <c r="K39" s="7"/>
      <c r="L39" s="8"/>
      <c r="M39" s="7"/>
      <c r="N39" s="8"/>
      <c r="O39" s="7"/>
      <c r="P39" s="8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14">
        <v>36</v>
      </c>
      <c r="B40" s="14">
        <v>2000</v>
      </c>
      <c r="C40" s="15" t="s">
        <v>40</v>
      </c>
      <c r="D40" s="4"/>
      <c r="E40" s="7"/>
      <c r="F40" s="8"/>
      <c r="G40" s="7"/>
      <c r="H40" s="8"/>
      <c r="I40" s="7"/>
      <c r="J40" s="8"/>
      <c r="K40" s="7"/>
      <c r="L40" s="8"/>
      <c r="M40" s="7"/>
      <c r="N40" s="8"/>
      <c r="O40" s="7"/>
      <c r="P40" s="8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thickBot="1">
      <c r="A41" s="14">
        <v>37</v>
      </c>
      <c r="B41" s="14">
        <v>2001</v>
      </c>
      <c r="C41" s="15" t="s">
        <v>22</v>
      </c>
      <c r="D41" s="4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>
      <c r="A42" s="14">
        <v>38</v>
      </c>
      <c r="B42" s="14">
        <v>2002</v>
      </c>
      <c r="C42" s="15" t="s">
        <v>41</v>
      </c>
      <c r="D42" s="4"/>
      <c r="E42" s="40">
        <f>COUNTIF(C5:C100,"San Carlos")</f>
        <v>2</v>
      </c>
      <c r="F42" s="41"/>
      <c r="G42" s="40">
        <f>COUNTIF(C5:C100,"Universitario de Salto")</f>
        <v>2</v>
      </c>
      <c r="H42" s="41"/>
      <c r="I42" s="40">
        <f>COUNTIF(C5:C100,"Atlético Florida")</f>
        <v>1</v>
      </c>
      <c r="J42" s="41"/>
      <c r="K42" s="40">
        <f>COUNTIF(C5:C100,"Río Negro")</f>
        <v>1</v>
      </c>
      <c r="L42" s="41"/>
      <c r="M42" s="40">
        <f>COUNTIF(C5:C100,"San Eugenio")</f>
        <v>1</v>
      </c>
      <c r="N42" s="41"/>
      <c r="O42" s="40">
        <f>COUNTIF(C5:C100,"Atlético Fernandino")</f>
        <v>1</v>
      </c>
      <c r="P42" s="41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>
      <c r="A43" s="14">
        <v>39</v>
      </c>
      <c r="B43" s="14">
        <v>2003</v>
      </c>
      <c r="C43" s="15" t="s">
        <v>42</v>
      </c>
      <c r="D43" s="4"/>
      <c r="E43" s="42"/>
      <c r="F43" s="43"/>
      <c r="G43" s="42"/>
      <c r="H43" s="43"/>
      <c r="I43" s="42"/>
      <c r="J43" s="43"/>
      <c r="K43" s="42"/>
      <c r="L43" s="43"/>
      <c r="M43" s="42"/>
      <c r="N43" s="43"/>
      <c r="O43" s="42"/>
      <c r="P43" s="4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>
      <c r="A44" s="49" t="s">
        <v>43</v>
      </c>
      <c r="B44" s="50"/>
      <c r="C44" s="51"/>
      <c r="D44" s="4" t="s">
        <v>112</v>
      </c>
      <c r="E44" s="42"/>
      <c r="F44" s="43"/>
      <c r="G44" s="42"/>
      <c r="H44" s="43"/>
      <c r="I44" s="42"/>
      <c r="J44" s="43"/>
      <c r="K44" s="42"/>
      <c r="L44" s="43"/>
      <c r="M44" s="42"/>
      <c r="N44" s="43"/>
      <c r="O44" s="42"/>
      <c r="P44" s="4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thickBot="1">
      <c r="A45" s="14">
        <v>40</v>
      </c>
      <c r="B45" s="14">
        <v>2004</v>
      </c>
      <c r="C45" s="15" t="s">
        <v>42</v>
      </c>
      <c r="D45" s="4"/>
      <c r="E45" s="44"/>
      <c r="F45" s="45"/>
      <c r="G45" s="44"/>
      <c r="H45" s="45"/>
      <c r="I45" s="44"/>
      <c r="J45" s="45"/>
      <c r="K45" s="44"/>
      <c r="L45" s="45"/>
      <c r="M45" s="44"/>
      <c r="N45" s="45"/>
      <c r="O45" s="44"/>
      <c r="P45" s="45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14">
        <v>41</v>
      </c>
      <c r="B46" s="14">
        <v>2005</v>
      </c>
      <c r="C46" s="15" t="s">
        <v>42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thickBot="1">
      <c r="A47" s="14">
        <v>42</v>
      </c>
      <c r="B47" s="14">
        <v>2006</v>
      </c>
      <c r="C47" s="15" t="s">
        <v>38</v>
      </c>
      <c r="D47" s="4"/>
      <c r="E47" s="39" t="s">
        <v>131</v>
      </c>
      <c r="F47" s="39"/>
      <c r="G47" s="39" t="s">
        <v>150</v>
      </c>
      <c r="H47" s="39"/>
      <c r="I47" s="39" t="s">
        <v>162</v>
      </c>
      <c r="J47" s="39"/>
      <c r="K47" s="39" t="s">
        <v>122</v>
      </c>
      <c r="L47" s="39"/>
      <c r="M47" s="39" t="s">
        <v>182</v>
      </c>
      <c r="N47" s="39"/>
      <c r="O47" s="39" t="s">
        <v>212</v>
      </c>
      <c r="P47" s="39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14">
        <v>43</v>
      </c>
      <c r="B48" s="14">
        <v>2007</v>
      </c>
      <c r="C48" s="15" t="s">
        <v>44</v>
      </c>
      <c r="D48" s="4"/>
      <c r="E48" s="5"/>
      <c r="F48" s="6"/>
      <c r="G48" s="5"/>
      <c r="H48" s="6"/>
      <c r="I48" s="5"/>
      <c r="J48" s="6"/>
      <c r="K48" s="5"/>
      <c r="L48" s="6"/>
      <c r="M48" s="5"/>
      <c r="N48" s="6"/>
      <c r="O48" s="5"/>
      <c r="P48" s="6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14">
        <v>44</v>
      </c>
      <c r="B49" s="14">
        <v>2008</v>
      </c>
      <c r="C49" s="15" t="s">
        <v>45</v>
      </c>
      <c r="D49" s="4"/>
      <c r="E49" s="7"/>
      <c r="F49" s="8"/>
      <c r="G49" s="7"/>
      <c r="H49" s="8"/>
      <c r="I49" s="7"/>
      <c r="J49" s="8"/>
      <c r="K49" s="7"/>
      <c r="L49" s="8"/>
      <c r="M49" s="7"/>
      <c r="N49" s="8"/>
      <c r="O49" s="7"/>
      <c r="P49" s="8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14">
        <v>45</v>
      </c>
      <c r="B50" s="14">
        <v>2009</v>
      </c>
      <c r="C50" s="15" t="s">
        <v>46</v>
      </c>
      <c r="D50" s="4"/>
      <c r="E50" s="7"/>
      <c r="F50" s="8"/>
      <c r="G50" s="7"/>
      <c r="H50" s="8"/>
      <c r="I50" s="7"/>
      <c r="J50" s="8"/>
      <c r="K50" s="7"/>
      <c r="L50" s="8"/>
      <c r="M50" s="7"/>
      <c r="N50" s="8"/>
      <c r="O50" s="7"/>
      <c r="P50" s="8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14">
        <v>46</v>
      </c>
      <c r="B51" s="14">
        <v>2010</v>
      </c>
      <c r="C51" s="15" t="s">
        <v>47</v>
      </c>
      <c r="D51" s="4"/>
      <c r="E51" s="7"/>
      <c r="F51" s="8"/>
      <c r="G51" s="7"/>
      <c r="H51" s="8"/>
      <c r="I51" s="7"/>
      <c r="J51" s="8"/>
      <c r="K51" s="7"/>
      <c r="L51" s="8"/>
      <c r="M51" s="7"/>
      <c r="N51" s="8"/>
      <c r="O51" s="7"/>
      <c r="P51" s="8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14">
        <v>47</v>
      </c>
      <c r="B52" s="14">
        <v>2011</v>
      </c>
      <c r="C52" s="15" t="s">
        <v>46</v>
      </c>
      <c r="D52" s="4"/>
      <c r="E52" s="7"/>
      <c r="F52" s="8"/>
      <c r="G52" s="7"/>
      <c r="H52" s="8"/>
      <c r="I52" s="7"/>
      <c r="J52" s="8"/>
      <c r="K52" s="7"/>
      <c r="L52" s="8"/>
      <c r="M52" s="7"/>
      <c r="N52" s="8"/>
      <c r="O52" s="7"/>
      <c r="P52" s="8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14">
        <v>48</v>
      </c>
      <c r="B53" s="14">
        <v>2012</v>
      </c>
      <c r="C53" s="15" t="s">
        <v>48</v>
      </c>
      <c r="D53" s="4"/>
      <c r="E53" s="7"/>
      <c r="F53" s="8"/>
      <c r="G53" s="7"/>
      <c r="H53" s="8"/>
      <c r="I53" s="7"/>
      <c r="J53" s="8"/>
      <c r="K53" s="7"/>
      <c r="L53" s="8"/>
      <c r="M53" s="7"/>
      <c r="N53" s="8"/>
      <c r="O53" s="7"/>
      <c r="P53" s="8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14">
        <v>49</v>
      </c>
      <c r="B54" s="14">
        <v>2013</v>
      </c>
      <c r="C54" s="15" t="s">
        <v>39</v>
      </c>
      <c r="D54" s="4"/>
      <c r="E54" s="7"/>
      <c r="F54" s="8"/>
      <c r="G54" s="7"/>
      <c r="H54" s="8"/>
      <c r="I54" s="7"/>
      <c r="J54" s="8"/>
      <c r="K54" s="7"/>
      <c r="L54" s="8"/>
      <c r="M54" s="7"/>
      <c r="N54" s="8"/>
      <c r="O54" s="7"/>
      <c r="P54" s="8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thickBot="1">
      <c r="A55" s="14">
        <v>50</v>
      </c>
      <c r="B55" s="14">
        <v>2014</v>
      </c>
      <c r="C55" s="15" t="s">
        <v>48</v>
      </c>
      <c r="D55" s="4"/>
      <c r="E55" s="9"/>
      <c r="F55" s="10"/>
      <c r="G55" s="9"/>
      <c r="H55" s="10"/>
      <c r="I55" s="9"/>
      <c r="J55" s="10"/>
      <c r="K55" s="9"/>
      <c r="L55" s="10"/>
      <c r="M55" s="9"/>
      <c r="N55" s="10"/>
      <c r="O55" s="9"/>
      <c r="P55" s="10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customHeight="1">
      <c r="A56" s="14">
        <v>51</v>
      </c>
      <c r="B56" s="14">
        <v>2015</v>
      </c>
      <c r="C56" s="15" t="s">
        <v>42</v>
      </c>
      <c r="D56" s="4"/>
      <c r="E56" s="40">
        <f>COUNTIF(C5:C100,"Salto Uruguay")</f>
        <v>1</v>
      </c>
      <c r="F56" s="41"/>
      <c r="G56" s="40">
        <f>COUNTIF(C5:C100,"Fritsa")</f>
        <v>1</v>
      </c>
      <c r="H56" s="41"/>
      <c r="I56" s="40">
        <f>COUNTIF(C5:C100,"Lavalleja de Minas")</f>
        <v>1</v>
      </c>
      <c r="J56" s="41"/>
      <c r="K56" s="40">
        <f>COUNTIF(C5:C100,"Quilmes")</f>
        <v>1</v>
      </c>
      <c r="L56" s="41"/>
      <c r="M56" s="40">
        <f>COUNTIF(C5:C100,"Ituzaingó")</f>
        <v>1</v>
      </c>
      <c r="N56" s="41"/>
      <c r="O56" s="40">
        <f>COUNTIF(C5:C100,"Sportivo 18 de Julio")</f>
        <v>1</v>
      </c>
      <c r="P56" s="41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customHeight="1">
      <c r="A57" s="14">
        <v>52</v>
      </c>
      <c r="B57" s="14">
        <v>2016</v>
      </c>
      <c r="C57" s="15" t="s">
        <v>49</v>
      </c>
      <c r="D57" s="4"/>
      <c r="E57" s="42"/>
      <c r="F57" s="43"/>
      <c r="G57" s="42"/>
      <c r="H57" s="43"/>
      <c r="I57" s="42"/>
      <c r="J57" s="43"/>
      <c r="K57" s="42"/>
      <c r="L57" s="43"/>
      <c r="M57" s="42"/>
      <c r="N57" s="43"/>
      <c r="O57" s="42"/>
      <c r="P57" s="43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customHeight="1">
      <c r="A58" s="14">
        <v>53</v>
      </c>
      <c r="B58" s="14">
        <v>2017</v>
      </c>
      <c r="C58" s="15" t="s">
        <v>48</v>
      </c>
      <c r="D58" s="4"/>
      <c r="E58" s="42"/>
      <c r="F58" s="43"/>
      <c r="G58" s="42"/>
      <c r="H58" s="43"/>
      <c r="I58" s="42"/>
      <c r="J58" s="43"/>
      <c r="K58" s="42"/>
      <c r="L58" s="43"/>
      <c r="M58" s="42"/>
      <c r="N58" s="43"/>
      <c r="O58" s="42"/>
      <c r="P58" s="43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thickBot="1">
      <c r="A59" s="14">
        <v>54</v>
      </c>
      <c r="B59" s="14">
        <v>2018</v>
      </c>
      <c r="C59" s="15" t="s">
        <v>26</v>
      </c>
      <c r="D59" s="4"/>
      <c r="E59" s="44"/>
      <c r="F59" s="45"/>
      <c r="G59" s="44"/>
      <c r="H59" s="45"/>
      <c r="I59" s="44"/>
      <c r="J59" s="45"/>
      <c r="K59" s="44"/>
      <c r="L59" s="45"/>
      <c r="M59" s="44"/>
      <c r="N59" s="45"/>
      <c r="O59" s="44"/>
      <c r="P59" s="45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14">
        <v>55</v>
      </c>
      <c r="B60" s="14">
        <v>2019</v>
      </c>
      <c r="C60" s="15" t="s">
        <v>50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thickBot="1">
      <c r="A61" s="14"/>
      <c r="B61" s="14">
        <v>2020</v>
      </c>
      <c r="C61" s="15" t="s">
        <v>51</v>
      </c>
      <c r="D61" s="4"/>
      <c r="E61" s="39" t="s">
        <v>183</v>
      </c>
      <c r="F61" s="39"/>
      <c r="G61" s="39" t="s">
        <v>209</v>
      </c>
      <c r="H61" s="39"/>
      <c r="I61" s="39" t="s">
        <v>159</v>
      </c>
      <c r="J61" s="39"/>
      <c r="K61" s="39" t="s">
        <v>145</v>
      </c>
      <c r="L61" s="39"/>
      <c r="M61" s="39" t="s">
        <v>184</v>
      </c>
      <c r="N61" s="39"/>
      <c r="O61" s="39" t="s">
        <v>185</v>
      </c>
      <c r="P61" s="39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14">
        <v>56</v>
      </c>
      <c r="B62" s="14">
        <v>2021</v>
      </c>
      <c r="C62" s="15" t="s">
        <v>48</v>
      </c>
      <c r="D62" s="4"/>
      <c r="E62" s="5"/>
      <c r="F62" s="6"/>
      <c r="G62" s="5"/>
      <c r="H62" s="6"/>
      <c r="I62" s="5"/>
      <c r="J62" s="6"/>
      <c r="K62" s="5"/>
      <c r="L62" s="6"/>
      <c r="M62" s="5"/>
      <c r="N62" s="6"/>
      <c r="O62" s="5"/>
      <c r="P62" s="6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14">
        <v>57</v>
      </c>
      <c r="B63" s="14">
        <v>2022</v>
      </c>
      <c r="C63" s="15" t="s">
        <v>48</v>
      </c>
      <c r="D63" s="4"/>
      <c r="E63" s="7"/>
      <c r="F63" s="8"/>
      <c r="G63" s="7"/>
      <c r="H63" s="8"/>
      <c r="I63" s="7"/>
      <c r="J63" s="8"/>
      <c r="K63" s="7"/>
      <c r="L63" s="8"/>
      <c r="M63" s="7"/>
      <c r="N63" s="8"/>
      <c r="O63" s="7"/>
      <c r="P63" s="8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14">
        <v>58</v>
      </c>
      <c r="B64" s="14">
        <v>2023</v>
      </c>
      <c r="C64" s="15" t="s">
        <v>52</v>
      </c>
      <c r="D64" s="4"/>
      <c r="E64" s="7"/>
      <c r="F64" s="8"/>
      <c r="G64" s="7"/>
      <c r="H64" s="8"/>
      <c r="I64" s="7"/>
      <c r="J64" s="8"/>
      <c r="K64" s="7"/>
      <c r="L64" s="8"/>
      <c r="M64" s="7"/>
      <c r="N64" s="8"/>
      <c r="O64" s="7"/>
      <c r="P64" s="8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14">
        <v>59</v>
      </c>
      <c r="B65" s="14">
        <v>2024</v>
      </c>
      <c r="C65" s="15" t="s">
        <v>34</v>
      </c>
      <c r="D65" s="4"/>
      <c r="E65" s="7"/>
      <c r="F65" s="8"/>
      <c r="G65" s="7"/>
      <c r="H65" s="8"/>
      <c r="I65" s="7"/>
      <c r="J65" s="8"/>
      <c r="K65" s="7"/>
      <c r="L65" s="8"/>
      <c r="M65" s="7"/>
      <c r="N65" s="8"/>
      <c r="O65" s="7"/>
      <c r="P65" s="8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14">
        <v>60</v>
      </c>
      <c r="B66" s="14">
        <v>2025</v>
      </c>
      <c r="C66" s="15" t="s">
        <v>52</v>
      </c>
      <c r="D66" s="4"/>
      <c r="E66" s="7"/>
      <c r="F66" s="8"/>
      <c r="G66" s="7"/>
      <c r="H66" s="8"/>
      <c r="I66" s="7"/>
      <c r="J66" s="8"/>
      <c r="K66" s="7"/>
      <c r="L66" s="8"/>
      <c r="M66" s="7"/>
      <c r="N66" s="8"/>
      <c r="O66" s="7"/>
      <c r="P66" s="8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14"/>
      <c r="B67" s="14"/>
      <c r="C67" s="15"/>
      <c r="D67" s="4" t="s">
        <v>112</v>
      </c>
      <c r="E67" s="7"/>
      <c r="F67" s="8"/>
      <c r="G67" s="7"/>
      <c r="H67" s="8"/>
      <c r="I67" s="7"/>
      <c r="J67" s="8"/>
      <c r="K67" s="7"/>
      <c r="L67" s="8"/>
      <c r="M67" s="7"/>
      <c r="N67" s="8"/>
      <c r="O67" s="7"/>
      <c r="P67" s="8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14"/>
      <c r="B68" s="14"/>
      <c r="C68" s="15"/>
      <c r="D68" s="4"/>
      <c r="E68" s="7"/>
      <c r="F68" s="8"/>
      <c r="G68" s="7"/>
      <c r="H68" s="8"/>
      <c r="I68" s="7"/>
      <c r="J68" s="8"/>
      <c r="K68" s="7"/>
      <c r="L68" s="8"/>
      <c r="M68" s="7"/>
      <c r="N68" s="8"/>
      <c r="O68" s="7"/>
      <c r="P68" s="8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thickBot="1">
      <c r="A69" s="14"/>
      <c r="B69" s="14"/>
      <c r="C69" s="15"/>
      <c r="D69" s="4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  <c r="P69" s="10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14"/>
      <c r="B70" s="14"/>
      <c r="C70" s="15"/>
      <c r="D70" s="4"/>
      <c r="E70" s="40">
        <f>COUNTIF(C5:C100,"18 de Julio de Porvenir")</f>
        <v>1</v>
      </c>
      <c r="F70" s="41"/>
      <c r="G70" s="40">
        <f>COUNTIF(C5:C100,"Artigas Sportivo")</f>
        <v>1</v>
      </c>
      <c r="H70" s="41"/>
      <c r="I70" s="40">
        <f>COUNTIF(C5:C100,"Defensor de Maldonado")</f>
        <v>1</v>
      </c>
      <c r="J70" s="41"/>
      <c r="K70" s="40">
        <f>COUNTIF(C5:C100,"Sportivo Independencia")</f>
        <v>1</v>
      </c>
      <c r="L70" s="41"/>
      <c r="M70" s="40">
        <f>COUNTIF(C5:C100,"Independiente")</f>
        <v>1</v>
      </c>
      <c r="N70" s="41"/>
      <c r="O70" s="40">
        <f>COUNTIF(C5:C100,"Nacional de N.H.")</f>
        <v>1</v>
      </c>
      <c r="P70" s="41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14"/>
      <c r="B71" s="14"/>
      <c r="C71" s="15"/>
      <c r="D71" s="4"/>
      <c r="E71" s="42"/>
      <c r="F71" s="43"/>
      <c r="G71" s="42"/>
      <c r="H71" s="43"/>
      <c r="I71" s="42"/>
      <c r="J71" s="43"/>
      <c r="K71" s="42"/>
      <c r="L71" s="43"/>
      <c r="M71" s="42"/>
      <c r="N71" s="43"/>
      <c r="O71" s="42"/>
      <c r="P71" s="43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14"/>
      <c r="B72" s="14"/>
      <c r="C72" s="15"/>
      <c r="D72" s="4"/>
      <c r="E72" s="42"/>
      <c r="F72" s="43"/>
      <c r="G72" s="42"/>
      <c r="H72" s="43"/>
      <c r="I72" s="42"/>
      <c r="J72" s="43"/>
      <c r="K72" s="42"/>
      <c r="L72" s="43"/>
      <c r="M72" s="42"/>
      <c r="N72" s="43"/>
      <c r="O72" s="42"/>
      <c r="P72" s="43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thickBot="1">
      <c r="A73" s="14"/>
      <c r="B73" s="14"/>
      <c r="C73" s="15"/>
      <c r="D73" s="4"/>
      <c r="E73" s="44"/>
      <c r="F73" s="45"/>
      <c r="G73" s="44"/>
      <c r="H73" s="45"/>
      <c r="I73" s="44"/>
      <c r="J73" s="45"/>
      <c r="K73" s="44"/>
      <c r="L73" s="45"/>
      <c r="M73" s="44"/>
      <c r="N73" s="45"/>
      <c r="O73" s="44"/>
      <c r="P73" s="45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14"/>
      <c r="B74" s="14"/>
      <c r="C74" s="15"/>
      <c r="D74" s="2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thickBot="1">
      <c r="A75" s="14"/>
      <c r="B75" s="14"/>
      <c r="C75" s="15"/>
      <c r="D75" s="4"/>
      <c r="E75" s="39" t="s">
        <v>127</v>
      </c>
      <c r="F75" s="39"/>
      <c r="G75" s="39" t="s">
        <v>129</v>
      </c>
      <c r="H75" s="39"/>
      <c r="I75" s="39" t="s">
        <v>186</v>
      </c>
      <c r="J75" s="39"/>
      <c r="K75" s="39" t="s">
        <v>187</v>
      </c>
      <c r="L75" s="39"/>
      <c r="M75" s="39" t="s">
        <v>3</v>
      </c>
      <c r="N75" s="39"/>
      <c r="O75" s="39" t="s">
        <v>188</v>
      </c>
      <c r="P75" s="39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14"/>
      <c r="B76" s="14"/>
      <c r="C76" s="15"/>
      <c r="D76" s="4"/>
      <c r="E76" s="5"/>
      <c r="F76" s="6"/>
      <c r="G76" s="5"/>
      <c r="H76" s="6"/>
      <c r="I76" s="5"/>
      <c r="J76" s="6"/>
      <c r="K76" s="5"/>
      <c r="L76" s="6"/>
      <c r="M76" s="53"/>
      <c r="N76" s="54"/>
      <c r="O76" s="5"/>
      <c r="P76" s="6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14"/>
      <c r="B77" s="14"/>
      <c r="C77" s="15"/>
      <c r="D77" s="4"/>
      <c r="E77" s="7"/>
      <c r="F77" s="8"/>
      <c r="G77" s="7"/>
      <c r="H77" s="8"/>
      <c r="I77" s="7"/>
      <c r="J77" s="8"/>
      <c r="K77" s="7"/>
      <c r="L77" s="8"/>
      <c r="M77" s="55"/>
      <c r="N77" s="56"/>
      <c r="O77" s="7"/>
      <c r="P77" s="8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14"/>
      <c r="B78" s="14"/>
      <c r="C78" s="15"/>
      <c r="D78" s="4"/>
      <c r="E78" s="7"/>
      <c r="F78" s="8"/>
      <c r="G78" s="7"/>
      <c r="H78" s="8"/>
      <c r="I78" s="7"/>
      <c r="J78" s="8"/>
      <c r="K78" s="59" t="s">
        <v>234</v>
      </c>
      <c r="L78" s="60"/>
      <c r="M78" s="55"/>
      <c r="N78" s="56"/>
      <c r="O78" s="7"/>
      <c r="P78" s="8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14"/>
      <c r="B79" s="14"/>
      <c r="C79" s="15"/>
      <c r="D79" s="4"/>
      <c r="E79" s="7"/>
      <c r="F79" s="8"/>
      <c r="G79" s="7"/>
      <c r="H79" s="8"/>
      <c r="I79" s="7"/>
      <c r="J79" s="8"/>
      <c r="K79" s="59" t="s">
        <v>235</v>
      </c>
      <c r="L79" s="60"/>
      <c r="M79" s="55"/>
      <c r="N79" s="56"/>
      <c r="O79" s="7"/>
      <c r="P79" s="8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14"/>
      <c r="B80" s="14"/>
      <c r="C80" s="15"/>
      <c r="D80" s="4"/>
      <c r="E80" s="7"/>
      <c r="F80" s="8"/>
      <c r="G80" s="7"/>
      <c r="H80" s="8"/>
      <c r="I80" s="7"/>
      <c r="J80" s="8"/>
      <c r="K80" s="7"/>
      <c r="L80" s="8"/>
      <c r="M80" s="55"/>
      <c r="N80" s="56"/>
      <c r="O80" s="7"/>
      <c r="P80" s="8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14"/>
      <c r="B81" s="14"/>
      <c r="C81" s="15"/>
      <c r="D81" s="4"/>
      <c r="E81" s="7"/>
      <c r="F81" s="8"/>
      <c r="G81" s="7"/>
      <c r="H81" s="8"/>
      <c r="I81" s="7"/>
      <c r="J81" s="8"/>
      <c r="K81" s="7"/>
      <c r="L81" s="8"/>
      <c r="M81" s="55"/>
      <c r="N81" s="56"/>
      <c r="O81" s="7"/>
      <c r="P81" s="8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14"/>
      <c r="B82" s="14"/>
      <c r="C82" s="15"/>
      <c r="D82" s="4"/>
      <c r="E82" s="7"/>
      <c r="F82" s="8"/>
      <c r="G82" s="7"/>
      <c r="H82" s="8"/>
      <c r="I82" s="7"/>
      <c r="J82" s="8"/>
      <c r="K82" s="7"/>
      <c r="L82" s="8"/>
      <c r="M82" s="55"/>
      <c r="N82" s="56"/>
      <c r="O82" s="7"/>
      <c r="P82" s="8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thickBot="1">
      <c r="A83" s="14"/>
      <c r="B83" s="14"/>
      <c r="C83" s="15"/>
      <c r="D83" s="4"/>
      <c r="E83" s="9"/>
      <c r="F83" s="10"/>
      <c r="G83" s="9"/>
      <c r="H83" s="10"/>
      <c r="I83" s="9"/>
      <c r="J83" s="10"/>
      <c r="K83" s="9"/>
      <c r="L83" s="10"/>
      <c r="M83" s="57"/>
      <c r="N83" s="58"/>
      <c r="O83" s="9"/>
      <c r="P83" s="10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14"/>
      <c r="B84" s="14"/>
      <c r="C84" s="15"/>
      <c r="D84" s="4"/>
      <c r="E84" s="40">
        <f>COUNTIF(C5:C100,"River Plate de Florida")</f>
        <v>1</v>
      </c>
      <c r="F84" s="41"/>
      <c r="G84" s="40">
        <f>COUNTIF(C5:C100,"Vida Nueva")</f>
        <v>1</v>
      </c>
      <c r="H84" s="41"/>
      <c r="I84" s="40">
        <f>COUNTIF(C5:C100,"Treinta y Tres")</f>
        <v>1</v>
      </c>
      <c r="J84" s="41"/>
      <c r="K84" s="40">
        <f>COUNTIF(C5:C100,"No hubo")</f>
        <v>2</v>
      </c>
      <c r="L84" s="41"/>
      <c r="M84" s="40">
        <f>COUNTIF(C5:C100,"No se disputó por COVID-19")</f>
        <v>1</v>
      </c>
      <c r="N84" s="41"/>
      <c r="O84" s="40">
        <f>K84+I84+G84+E84+E70+G70+I70+K70+M70+O70+E56+G56+I56+K56+M56+O56+E42+G42+I42+K42+M42+O42+E28+G28+I28+K28+M28+O28+E14+G14+I14+K14+M14+O14</f>
        <v>60</v>
      </c>
      <c r="P84" s="41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14"/>
      <c r="B85" s="14"/>
      <c r="C85" s="15"/>
      <c r="D85" s="4"/>
      <c r="E85" s="42"/>
      <c r="F85" s="43"/>
      <c r="G85" s="42"/>
      <c r="H85" s="43"/>
      <c r="I85" s="42"/>
      <c r="J85" s="43"/>
      <c r="K85" s="42"/>
      <c r="L85" s="43"/>
      <c r="M85" s="42"/>
      <c r="N85" s="43"/>
      <c r="O85" s="42"/>
      <c r="P85" s="43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14"/>
      <c r="B86" s="14"/>
      <c r="C86" s="15"/>
      <c r="D86" s="4"/>
      <c r="E86" s="42"/>
      <c r="F86" s="43"/>
      <c r="G86" s="42"/>
      <c r="H86" s="43"/>
      <c r="I86" s="42"/>
      <c r="J86" s="43"/>
      <c r="K86" s="42"/>
      <c r="L86" s="43"/>
      <c r="M86" s="42"/>
      <c r="N86" s="43"/>
      <c r="O86" s="42"/>
      <c r="P86" s="43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thickBot="1">
      <c r="A87" s="14"/>
      <c r="B87" s="14"/>
      <c r="C87" s="15"/>
      <c r="D87" s="4"/>
      <c r="E87" s="44"/>
      <c r="F87" s="45"/>
      <c r="G87" s="44"/>
      <c r="H87" s="45"/>
      <c r="I87" s="44"/>
      <c r="J87" s="45"/>
      <c r="K87" s="44"/>
      <c r="L87" s="45"/>
      <c r="M87" s="44"/>
      <c r="N87" s="45"/>
      <c r="O87" s="44"/>
      <c r="P87" s="45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14"/>
      <c r="B88" s="14"/>
      <c r="C88" s="1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14"/>
      <c r="B89" s="14"/>
      <c r="C89" s="1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14"/>
      <c r="B90" s="14"/>
      <c r="C90" s="1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thickBot="1">
      <c r="A91" s="14"/>
      <c r="B91" s="14"/>
      <c r="C91" s="1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thickBot="1">
      <c r="A92" s="14"/>
      <c r="B92" s="14"/>
      <c r="C92" s="15"/>
      <c r="D92" s="4"/>
      <c r="E92" s="30" t="s">
        <v>111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14"/>
      <c r="B93" s="14"/>
      <c r="C93" s="15"/>
      <c r="D93" s="4"/>
      <c r="E93" s="5" t="s">
        <v>113</v>
      </c>
      <c r="F93" s="28"/>
      <c r="G93" s="28"/>
      <c r="H93" s="28"/>
      <c r="I93" s="28"/>
      <c r="J93" s="28"/>
      <c r="K93" s="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thickBot="1">
      <c r="A94" s="14"/>
      <c r="B94" s="14"/>
      <c r="C94" s="15"/>
      <c r="D94" s="4"/>
      <c r="E94" s="9" t="s">
        <v>114</v>
      </c>
      <c r="F94" s="29"/>
      <c r="G94" s="29"/>
      <c r="H94" s="29"/>
      <c r="I94" s="29"/>
      <c r="J94" s="29"/>
      <c r="K94" s="10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14"/>
      <c r="B95" s="14"/>
      <c r="C95" s="1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14"/>
      <c r="B96" s="14"/>
      <c r="C96" s="1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14"/>
      <c r="B97" s="14"/>
      <c r="C97" s="1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14"/>
      <c r="B98" s="14"/>
      <c r="C98" s="1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14"/>
      <c r="B99" s="14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14"/>
      <c r="B100" s="14"/>
      <c r="C100" s="1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>
      <c r="A104" s="4"/>
      <c r="B104" s="52" t="s">
        <v>11</v>
      </c>
      <c r="C104" s="52"/>
      <c r="D104" s="5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7.25">
      <c r="A105" s="4"/>
      <c r="B105" s="20" t="s">
        <v>54</v>
      </c>
      <c r="C105" s="20" t="s">
        <v>12</v>
      </c>
      <c r="D105" s="20" t="s">
        <v>13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21" t="s">
        <v>24</v>
      </c>
      <c r="C106" s="21">
        <v>3</v>
      </c>
      <c r="D106" s="21" t="s">
        <v>55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21" t="s">
        <v>42</v>
      </c>
      <c r="C107" s="21">
        <v>3</v>
      </c>
      <c r="D107" s="21" t="s">
        <v>60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21" t="s">
        <v>21</v>
      </c>
      <c r="C108" s="21">
        <v>2</v>
      </c>
      <c r="D108" s="21" t="s">
        <v>56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21" t="s">
        <v>18</v>
      </c>
      <c r="C109" s="21">
        <v>2</v>
      </c>
      <c r="D109" s="21" t="s">
        <v>57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21" t="s">
        <v>30</v>
      </c>
      <c r="C110" s="21">
        <v>2</v>
      </c>
      <c r="D110" s="21" t="s">
        <v>58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21" t="s">
        <v>34</v>
      </c>
      <c r="C111" s="21">
        <v>2</v>
      </c>
      <c r="D111" s="21" t="s">
        <v>59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21" t="s">
        <v>48</v>
      </c>
      <c r="C112" s="21">
        <v>2</v>
      </c>
      <c r="D112" s="21" t="s">
        <v>61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</sheetData>
  <sheetProtection password="CC1F" sheet="1" objects="1" scenarios="1" selectLockedCells="1" selectUnlockedCells="1"/>
  <mergeCells count="80">
    <mergeCell ref="M75:N75"/>
    <mergeCell ref="O75:P75"/>
    <mergeCell ref="E84:F87"/>
    <mergeCell ref="G84:H87"/>
    <mergeCell ref="I84:J87"/>
    <mergeCell ref="K84:L87"/>
    <mergeCell ref="M84:N87"/>
    <mergeCell ref="O84:P87"/>
    <mergeCell ref="M76:N83"/>
    <mergeCell ref="K78:L78"/>
    <mergeCell ref="K79:L79"/>
    <mergeCell ref="O70:P73"/>
    <mergeCell ref="M56:N59"/>
    <mergeCell ref="O56:P59"/>
    <mergeCell ref="E61:F61"/>
    <mergeCell ref="G61:H61"/>
    <mergeCell ref="I61:J61"/>
    <mergeCell ref="K61:L61"/>
    <mergeCell ref="M61:N61"/>
    <mergeCell ref="O61:P61"/>
    <mergeCell ref="E70:F73"/>
    <mergeCell ref="G70:H73"/>
    <mergeCell ref="I70:J73"/>
    <mergeCell ref="K70:L73"/>
    <mergeCell ref="M70:N73"/>
    <mergeCell ref="A4:C4"/>
    <mergeCell ref="A44:C44"/>
    <mergeCell ref="M47:N47"/>
    <mergeCell ref="O47:P47"/>
    <mergeCell ref="B104:D104"/>
    <mergeCell ref="K47:L47"/>
    <mergeCell ref="K56:L59"/>
    <mergeCell ref="E75:F75"/>
    <mergeCell ref="G75:H75"/>
    <mergeCell ref="I75:J75"/>
    <mergeCell ref="K75:L75"/>
    <mergeCell ref="O33:P33"/>
    <mergeCell ref="E42:F45"/>
    <mergeCell ref="G42:H45"/>
    <mergeCell ref="I42:J45"/>
    <mergeCell ref="K42:L45"/>
    <mergeCell ref="M42:N45"/>
    <mergeCell ref="O42:P45"/>
    <mergeCell ref="E33:F33"/>
    <mergeCell ref="G33:H33"/>
    <mergeCell ref="I33:J33"/>
    <mergeCell ref="K33:L33"/>
    <mergeCell ref="M33:N33"/>
    <mergeCell ref="O28:P31"/>
    <mergeCell ref="E5:F5"/>
    <mergeCell ref="G5:H5"/>
    <mergeCell ref="I5:J5"/>
    <mergeCell ref="K5:L5"/>
    <mergeCell ref="M5:N5"/>
    <mergeCell ref="O5:P5"/>
    <mergeCell ref="E19:F19"/>
    <mergeCell ref="G19:H19"/>
    <mergeCell ref="I19:J19"/>
    <mergeCell ref="K19:L19"/>
    <mergeCell ref="M19:N19"/>
    <mergeCell ref="O19:P19"/>
    <mergeCell ref="E28:F31"/>
    <mergeCell ref="G28:H31"/>
    <mergeCell ref="I28:J31"/>
    <mergeCell ref="A1:C1"/>
    <mergeCell ref="I47:J47"/>
    <mergeCell ref="I56:J59"/>
    <mergeCell ref="K28:L31"/>
    <mergeCell ref="M28:N31"/>
    <mergeCell ref="E14:F17"/>
    <mergeCell ref="G14:H17"/>
    <mergeCell ref="E47:F47"/>
    <mergeCell ref="G47:H47"/>
    <mergeCell ref="E56:F59"/>
    <mergeCell ref="G56:H59"/>
    <mergeCell ref="E3:P3"/>
    <mergeCell ref="I14:J17"/>
    <mergeCell ref="K14:L17"/>
    <mergeCell ref="M14:N17"/>
    <mergeCell ref="O14:P1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74"/>
  <sheetViews>
    <sheetView workbookViewId="0">
      <selection activeCell="A2" sqref="A2"/>
    </sheetView>
  </sheetViews>
  <sheetFormatPr baseColWidth="10" defaultRowHeight="15"/>
  <cols>
    <col min="1" max="1" width="14.42578125" bestFit="1" customWidth="1"/>
    <col min="2" max="2" width="23.5703125" bestFit="1" customWidth="1"/>
    <col min="3" max="3" width="19.5703125" bestFit="1" customWidth="1"/>
    <col min="4" max="4" width="16.7109375" bestFit="1" customWidth="1"/>
    <col min="5" max="5" width="12.85546875" customWidth="1"/>
    <col min="9" max="9" width="11.42578125" customWidth="1"/>
  </cols>
  <sheetData>
    <row r="1" spans="1:26" ht="40.5" customHeight="1" thickBot="1">
      <c r="A1" s="36" t="s">
        <v>109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4" t="s">
        <v>16</v>
      </c>
      <c r="B3" s="3" t="s">
        <v>1</v>
      </c>
      <c r="C3" s="3" t="s">
        <v>2</v>
      </c>
      <c r="D3" s="4"/>
      <c r="E3" s="4"/>
      <c r="F3" s="46" t="s">
        <v>90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1965</v>
      </c>
      <c r="C4" s="15" t="s">
        <v>89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4"/>
      <c r="B5" s="4"/>
      <c r="C5" s="4"/>
      <c r="D5" s="4"/>
      <c r="E5" s="4"/>
      <c r="F5" s="4"/>
      <c r="G5" s="4"/>
      <c r="H5" s="4"/>
      <c r="I5" s="4"/>
      <c r="J5" s="39" t="s">
        <v>148</v>
      </c>
      <c r="K5" s="39"/>
      <c r="L5" s="39" t="s">
        <v>173</v>
      </c>
      <c r="M5" s="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4"/>
      <c r="C6" s="4"/>
      <c r="D6" s="4"/>
      <c r="E6" s="4"/>
      <c r="F6" s="4"/>
      <c r="G6" s="4"/>
      <c r="H6" s="4"/>
      <c r="I6" s="4"/>
      <c r="J6" s="5"/>
      <c r="K6" s="6"/>
      <c r="L6" s="5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7"/>
      <c r="K7" s="8"/>
      <c r="L7" s="7"/>
      <c r="M7" s="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7"/>
      <c r="K8" s="8"/>
      <c r="L8" s="7"/>
      <c r="M8" s="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4"/>
      <c r="I9" s="4"/>
      <c r="J9" s="7"/>
      <c r="K9" s="8"/>
      <c r="L9" s="7"/>
      <c r="M9" s="8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7"/>
      <c r="K10" s="8"/>
      <c r="L10" s="7"/>
      <c r="M10" s="8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7"/>
      <c r="K11" s="8"/>
      <c r="L11" s="7"/>
      <c r="M11" s="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7"/>
      <c r="K12" s="8"/>
      <c r="L12" s="7"/>
      <c r="M12" s="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4"/>
      <c r="B13" s="4"/>
      <c r="C13" s="4"/>
      <c r="D13" s="4"/>
      <c r="E13" s="4"/>
      <c r="F13" s="4"/>
      <c r="G13" s="4"/>
      <c r="H13" s="4"/>
      <c r="I13" s="4"/>
      <c r="J13" s="9"/>
      <c r="K13" s="10"/>
      <c r="L13" s="9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4"/>
      <c r="E14" s="4"/>
      <c r="F14" s="4"/>
      <c r="G14" s="4"/>
      <c r="H14" s="4"/>
      <c r="I14" s="4"/>
      <c r="J14" s="40">
        <f>COUNTIF(C4,"Oriental de Rivera")</f>
        <v>1</v>
      </c>
      <c r="K14" s="41"/>
      <c r="L14" s="40">
        <f>J14</f>
        <v>1</v>
      </c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2"/>
      <c r="K15" s="43"/>
      <c r="L15" s="42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4"/>
      <c r="I16" s="4"/>
      <c r="J16" s="42"/>
      <c r="K16" s="43"/>
      <c r="L16" s="42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"/>
      <c r="B17" s="4"/>
      <c r="C17" s="4"/>
      <c r="D17" s="4"/>
      <c r="E17" s="4"/>
      <c r="F17" s="4"/>
      <c r="G17" s="4"/>
      <c r="H17" s="4"/>
      <c r="I17" s="4"/>
      <c r="J17" s="44"/>
      <c r="K17" s="45"/>
      <c r="L17" s="44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>
      <c r="A18" s="4"/>
      <c r="B18" s="52" t="s">
        <v>11</v>
      </c>
      <c r="C18" s="52"/>
      <c r="D18" s="5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7.25">
      <c r="A19" s="4"/>
      <c r="B19" s="20" t="s">
        <v>54</v>
      </c>
      <c r="C19" s="20" t="s">
        <v>12</v>
      </c>
      <c r="D19" s="20" t="s">
        <v>13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61" t="s">
        <v>53</v>
      </c>
      <c r="C20" s="62"/>
      <c r="D20" s="63"/>
      <c r="E20" s="2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</sheetData>
  <sheetProtection password="CC1F" sheet="1" objects="1" scenarios="1" selectLockedCells="1" selectUnlockedCells="1"/>
  <mergeCells count="8">
    <mergeCell ref="B18:D18"/>
    <mergeCell ref="B20:D20"/>
    <mergeCell ref="J14:K17"/>
    <mergeCell ref="L14:M17"/>
    <mergeCell ref="A1:C1"/>
    <mergeCell ref="F3:Q3"/>
    <mergeCell ref="J5:K5"/>
    <mergeCell ref="L5:M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74"/>
  <sheetViews>
    <sheetView workbookViewId="0">
      <selection activeCell="A2" sqref="A2"/>
    </sheetView>
  </sheetViews>
  <sheetFormatPr baseColWidth="10" defaultRowHeight="15"/>
  <cols>
    <col min="1" max="1" width="14.42578125" bestFit="1" customWidth="1"/>
    <col min="2" max="2" width="23.5703125" bestFit="1" customWidth="1"/>
    <col min="3" max="3" width="19.5703125" bestFit="1" customWidth="1"/>
    <col min="4" max="4" width="16.7109375" bestFit="1" customWidth="1"/>
    <col min="5" max="5" width="12.85546875" customWidth="1"/>
    <col min="9" max="9" width="11.42578125" customWidth="1"/>
  </cols>
  <sheetData>
    <row r="1" spans="1:26" ht="40.5" customHeight="1" thickBot="1">
      <c r="A1" s="36" t="s">
        <v>91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7" t="s">
        <v>16</v>
      </c>
      <c r="B3" s="27" t="s">
        <v>1</v>
      </c>
      <c r="C3" s="27" t="s">
        <v>2</v>
      </c>
      <c r="D3" s="4"/>
      <c r="E3" s="4"/>
      <c r="F3" s="46" t="s">
        <v>92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1966</v>
      </c>
      <c r="C4" s="15" t="s">
        <v>93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4"/>
      <c r="B5" s="4"/>
      <c r="C5" s="4"/>
      <c r="D5" s="4"/>
      <c r="E5" s="4"/>
      <c r="F5" s="4"/>
      <c r="G5" s="4"/>
      <c r="H5" s="4"/>
      <c r="I5" s="4"/>
      <c r="J5" s="39" t="s">
        <v>147</v>
      </c>
      <c r="K5" s="39"/>
      <c r="L5" s="39" t="s">
        <v>174</v>
      </c>
      <c r="M5" s="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4"/>
      <c r="C6" s="4"/>
      <c r="D6" s="4"/>
      <c r="E6" s="4"/>
      <c r="F6" s="4"/>
      <c r="G6" s="4"/>
      <c r="H6" s="4"/>
      <c r="I6" s="4"/>
      <c r="J6" s="5"/>
      <c r="K6" s="6"/>
      <c r="L6" s="5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7"/>
      <c r="K7" s="8"/>
      <c r="L7" s="7"/>
      <c r="M7" s="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7"/>
      <c r="K8" s="8"/>
      <c r="L8" s="7"/>
      <c r="M8" s="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4"/>
      <c r="I9" s="4"/>
      <c r="J9" s="7"/>
      <c r="K9" s="8"/>
      <c r="L9" s="7"/>
      <c r="M9" s="8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7"/>
      <c r="K10" s="8"/>
      <c r="L10" s="7"/>
      <c r="M10" s="8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7"/>
      <c r="K11" s="8"/>
      <c r="L11" s="7"/>
      <c r="M11" s="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7"/>
      <c r="K12" s="8"/>
      <c r="L12" s="7"/>
      <c r="M12" s="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4"/>
      <c r="B13" s="4"/>
      <c r="C13" s="4"/>
      <c r="D13" s="4"/>
      <c r="E13" s="4"/>
      <c r="F13" s="4"/>
      <c r="G13" s="4"/>
      <c r="H13" s="4"/>
      <c r="I13" s="4"/>
      <c r="J13" s="9"/>
      <c r="K13" s="10"/>
      <c r="L13" s="9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4"/>
      <c r="E14" s="4"/>
      <c r="F14" s="4"/>
      <c r="G14" s="4"/>
      <c r="H14" s="4"/>
      <c r="I14" s="4"/>
      <c r="J14" s="40">
        <f>COUNTIF(C4,"Progreso")</f>
        <v>1</v>
      </c>
      <c r="K14" s="41"/>
      <c r="L14" s="40">
        <f>J14</f>
        <v>1</v>
      </c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2"/>
      <c r="K15" s="43"/>
      <c r="L15" s="42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4"/>
      <c r="I16" s="4"/>
      <c r="J16" s="42"/>
      <c r="K16" s="43"/>
      <c r="L16" s="42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"/>
      <c r="B17" s="4"/>
      <c r="C17" s="4"/>
      <c r="D17" s="4"/>
      <c r="E17" s="4"/>
      <c r="F17" s="4"/>
      <c r="G17" s="4"/>
      <c r="H17" s="4"/>
      <c r="I17" s="4"/>
      <c r="J17" s="44"/>
      <c r="K17" s="45"/>
      <c r="L17" s="44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>
      <c r="A19" s="4"/>
      <c r="B19" s="52" t="s">
        <v>11</v>
      </c>
      <c r="C19" s="52"/>
      <c r="D19" s="5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7.25">
      <c r="A20" s="4"/>
      <c r="B20" s="20" t="s">
        <v>54</v>
      </c>
      <c r="C20" s="20" t="s">
        <v>12</v>
      </c>
      <c r="D20" s="20" t="s">
        <v>13</v>
      </c>
      <c r="E20" s="2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61" t="s">
        <v>53</v>
      </c>
      <c r="C21" s="62"/>
      <c r="D21" s="6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</sheetData>
  <sheetProtection password="CC1F" sheet="1" objects="1" scenarios="1" selectLockedCells="1" selectUnlockedCells="1"/>
  <mergeCells count="8">
    <mergeCell ref="B19:D19"/>
    <mergeCell ref="B21:D21"/>
    <mergeCell ref="J14:K17"/>
    <mergeCell ref="L14:M17"/>
    <mergeCell ref="A1:C1"/>
    <mergeCell ref="F3:Q3"/>
    <mergeCell ref="J5:K5"/>
    <mergeCell ref="L5:M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48"/>
  <sheetViews>
    <sheetView workbookViewId="0">
      <selection activeCell="A3" sqref="A3"/>
    </sheetView>
  </sheetViews>
  <sheetFormatPr baseColWidth="10" defaultRowHeight="15"/>
  <cols>
    <col min="1" max="1" width="13.5703125" bestFit="1" customWidth="1"/>
    <col min="2" max="2" width="43.28515625" bestFit="1" customWidth="1"/>
    <col min="3" max="3" width="14.7109375" customWidth="1"/>
    <col min="4" max="4" width="14.5703125" customWidth="1"/>
    <col min="5" max="5" width="15.42578125" customWidth="1"/>
    <col min="6" max="6" width="12.5703125" customWidth="1"/>
    <col min="7" max="7" width="18.5703125" customWidth="1"/>
    <col min="8" max="8" width="11.85546875" customWidth="1"/>
    <col min="9" max="9" width="9" customWidth="1"/>
    <col min="10" max="10" width="9.7109375" customWidth="1"/>
    <col min="11" max="11" width="13" customWidth="1"/>
    <col min="12" max="12" width="11.140625" customWidth="1"/>
    <col min="13" max="13" width="14.42578125" customWidth="1"/>
    <col min="14" max="14" width="14.85546875" bestFit="1" customWidth="1"/>
  </cols>
  <sheetData>
    <row r="1" spans="1:26" ht="26.25">
      <c r="A1" s="64" t="s">
        <v>110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22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>
      <c r="A5" s="4"/>
      <c r="B5" s="4"/>
      <c r="C5" s="65" t="s">
        <v>215</v>
      </c>
      <c r="D5" s="66"/>
      <c r="E5" s="66"/>
      <c r="F5" s="66"/>
      <c r="G5" s="66"/>
      <c r="H5" s="66"/>
      <c r="I5" s="66"/>
      <c r="J5" s="66"/>
      <c r="K5" s="66"/>
      <c r="L5" s="66"/>
      <c r="M5" s="6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>
      <c r="A6" s="17" t="s">
        <v>10</v>
      </c>
      <c r="B6" s="17" t="s">
        <v>106</v>
      </c>
      <c r="C6" s="17" t="s">
        <v>107</v>
      </c>
      <c r="D6" s="17" t="s">
        <v>108</v>
      </c>
      <c r="E6" s="17" t="s">
        <v>94</v>
      </c>
      <c r="F6" s="17" t="s">
        <v>98</v>
      </c>
      <c r="G6" s="17" t="s">
        <v>102</v>
      </c>
      <c r="H6" s="17" t="s">
        <v>6</v>
      </c>
      <c r="I6" s="17" t="s">
        <v>7</v>
      </c>
      <c r="J6" s="17" t="s">
        <v>8</v>
      </c>
      <c r="K6" s="17" t="s">
        <v>82</v>
      </c>
      <c r="L6" s="17" t="s">
        <v>109</v>
      </c>
      <c r="M6" s="17" t="s">
        <v>91</v>
      </c>
      <c r="N6" s="16" t="s">
        <v>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>
      <c r="A7" s="31" t="s">
        <v>216</v>
      </c>
      <c r="B7" s="15" t="s">
        <v>130</v>
      </c>
      <c r="C7" s="15">
        <f>'Interior-A'!I14</f>
        <v>4</v>
      </c>
      <c r="D7" s="15">
        <v>0</v>
      </c>
      <c r="E7" s="34">
        <f>Supercopa!F14</f>
        <v>3</v>
      </c>
      <c r="F7" s="23">
        <v>0</v>
      </c>
      <c r="G7" s="23">
        <v>0</v>
      </c>
      <c r="H7" s="23">
        <v>0</v>
      </c>
      <c r="I7" s="23">
        <v>0</v>
      </c>
      <c r="J7" s="32">
        <f>Este!E14</f>
        <v>4</v>
      </c>
      <c r="K7" s="23">
        <v>0</v>
      </c>
      <c r="L7" s="23">
        <v>0</v>
      </c>
      <c r="M7" s="23">
        <v>0</v>
      </c>
      <c r="N7" s="19">
        <f>SUM(C7:M7)</f>
        <v>11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>
      <c r="A8" s="31" t="s">
        <v>217</v>
      </c>
      <c r="B8" s="15" t="s">
        <v>132</v>
      </c>
      <c r="C8" s="15">
        <f>'Interior-A'!G28</f>
        <v>2</v>
      </c>
      <c r="D8" s="35">
        <f>'Interior-B'!O14</f>
        <v>1</v>
      </c>
      <c r="E8" s="35">
        <f>Supercopa!L14</f>
        <v>1</v>
      </c>
      <c r="F8" s="23">
        <v>0</v>
      </c>
      <c r="G8" s="23">
        <v>0</v>
      </c>
      <c r="H8" s="32">
        <f>Litoral!F14</f>
        <v>5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19">
        <f>SUM(C8:M8)</f>
        <v>9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>
      <c r="A9" s="31" t="s">
        <v>218</v>
      </c>
      <c r="B9" s="15" t="s">
        <v>124</v>
      </c>
      <c r="C9" s="15">
        <f>'Interior-A'!M14</f>
        <v>4</v>
      </c>
      <c r="D9" s="35">
        <f>'Interior-B'!G14</f>
        <v>1</v>
      </c>
      <c r="E9" s="15">
        <v>0</v>
      </c>
      <c r="F9" s="23">
        <v>0</v>
      </c>
      <c r="G9" s="23">
        <v>0</v>
      </c>
      <c r="H9" s="23">
        <v>0</v>
      </c>
      <c r="I9" s="23">
        <f>Sur!L14</f>
        <v>3</v>
      </c>
      <c r="J9" s="23">
        <v>0</v>
      </c>
      <c r="K9" s="23">
        <v>0</v>
      </c>
      <c r="L9" s="23">
        <v>0</v>
      </c>
      <c r="M9" s="23">
        <v>0</v>
      </c>
      <c r="N9" s="19">
        <f>SUM(C9:M9)</f>
        <v>8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>
      <c r="A10" s="31" t="s">
        <v>219</v>
      </c>
      <c r="B10" s="15" t="s">
        <v>149</v>
      </c>
      <c r="C10" s="15">
        <v>0</v>
      </c>
      <c r="D10" s="15">
        <v>0</v>
      </c>
      <c r="E10" s="15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32">
        <f>Noreste!E14</f>
        <v>7</v>
      </c>
      <c r="L10" s="23">
        <v>0</v>
      </c>
      <c r="M10" s="23">
        <v>0</v>
      </c>
      <c r="N10" s="19">
        <f>SUM(C10:M10)</f>
        <v>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>
      <c r="A11" s="31" t="s">
        <v>219</v>
      </c>
      <c r="B11" s="15" t="s">
        <v>123</v>
      </c>
      <c r="C11" s="35">
        <f>'Interior-A'!K42</f>
        <v>1</v>
      </c>
      <c r="D11" s="15">
        <v>0</v>
      </c>
      <c r="E11" s="15">
        <v>0</v>
      </c>
      <c r="F11" s="32">
        <f>Recopa!J14</f>
        <v>2</v>
      </c>
      <c r="G11" s="23">
        <v>0</v>
      </c>
      <c r="H11" s="23">
        <v>0</v>
      </c>
      <c r="I11" s="32">
        <f>Sur!H14</f>
        <v>4</v>
      </c>
      <c r="J11" s="23">
        <v>0</v>
      </c>
      <c r="K11" s="23">
        <v>0</v>
      </c>
      <c r="L11" s="23">
        <v>0</v>
      </c>
      <c r="M11" s="23">
        <v>0</v>
      </c>
      <c r="N11" s="19">
        <f>SUM(C11:M11)</f>
        <v>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>
      <c r="A12" s="31" t="s">
        <v>220</v>
      </c>
      <c r="B12" s="15" t="s">
        <v>157</v>
      </c>
      <c r="C12" s="15">
        <f>'Interior-A'!O28</f>
        <v>2</v>
      </c>
      <c r="D12" s="15">
        <v>0</v>
      </c>
      <c r="E12" s="15">
        <v>0</v>
      </c>
      <c r="F12" s="23">
        <v>0</v>
      </c>
      <c r="G12" s="23">
        <v>0</v>
      </c>
      <c r="H12" s="23">
        <v>0</v>
      </c>
      <c r="I12" s="23">
        <v>0</v>
      </c>
      <c r="J12" s="32">
        <f>Este!G14</f>
        <v>4</v>
      </c>
      <c r="K12" s="23">
        <v>0</v>
      </c>
      <c r="L12" s="23">
        <v>0</v>
      </c>
      <c r="M12" s="23">
        <v>0</v>
      </c>
      <c r="N12" s="19">
        <f>SUM(C12:M12)</f>
        <v>6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>
      <c r="A13" s="31" t="s">
        <v>220</v>
      </c>
      <c r="B13" s="15" t="s">
        <v>128</v>
      </c>
      <c r="C13" s="34">
        <f>'Interior-A'!E14</f>
        <v>5</v>
      </c>
      <c r="D13" s="15">
        <v>0</v>
      </c>
      <c r="E13" s="15">
        <v>0</v>
      </c>
      <c r="F13" s="23">
        <v>0</v>
      </c>
      <c r="G13" s="23">
        <v>0</v>
      </c>
      <c r="H13" s="23">
        <v>0</v>
      </c>
      <c r="I13" s="33">
        <f>Sur!J28</f>
        <v>1</v>
      </c>
      <c r="J13" s="23">
        <v>0</v>
      </c>
      <c r="K13" s="23">
        <v>0</v>
      </c>
      <c r="L13" s="23">
        <v>0</v>
      </c>
      <c r="M13" s="23">
        <v>0</v>
      </c>
      <c r="N13" s="19">
        <f>SUM(C13:M13)</f>
        <v>6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>
      <c r="A14" s="31" t="s">
        <v>220</v>
      </c>
      <c r="B14" s="15" t="s">
        <v>138</v>
      </c>
      <c r="C14" s="15">
        <f>'Interior-A'!G14</f>
        <v>4</v>
      </c>
      <c r="D14" s="15">
        <v>0</v>
      </c>
      <c r="E14" s="15">
        <v>0</v>
      </c>
      <c r="F14" s="23">
        <v>0</v>
      </c>
      <c r="G14" s="23">
        <v>0</v>
      </c>
      <c r="H14" s="23">
        <f>Litoral!J14</f>
        <v>2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19">
        <f>SUM(C14:M14)</f>
        <v>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>
      <c r="A15" s="31" t="s">
        <v>221</v>
      </c>
      <c r="B15" s="15" t="s">
        <v>158</v>
      </c>
      <c r="C15" s="15">
        <f>'Interior-A'!E42</f>
        <v>2</v>
      </c>
      <c r="D15" s="15">
        <v>0</v>
      </c>
      <c r="E15" s="15">
        <v>0</v>
      </c>
      <c r="F15" s="23">
        <v>0</v>
      </c>
      <c r="G15" s="23">
        <v>0</v>
      </c>
      <c r="H15" s="23">
        <v>0</v>
      </c>
      <c r="I15" s="23">
        <v>0</v>
      </c>
      <c r="J15" s="23">
        <f>Este!I14</f>
        <v>3</v>
      </c>
      <c r="K15" s="23">
        <v>0</v>
      </c>
      <c r="L15" s="23">
        <v>0</v>
      </c>
      <c r="M15" s="23">
        <v>0</v>
      </c>
      <c r="N15" s="19">
        <f>SUM(C15:M15)</f>
        <v>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>
      <c r="A16" s="31" t="s">
        <v>221</v>
      </c>
      <c r="B16" s="15" t="s">
        <v>202</v>
      </c>
      <c r="C16" s="15">
        <f>'Interior-A'!K14</f>
        <v>4</v>
      </c>
      <c r="D16" s="15">
        <v>0</v>
      </c>
      <c r="E16" s="15">
        <v>0</v>
      </c>
      <c r="F16" s="23">
        <v>0</v>
      </c>
      <c r="G16" s="23">
        <v>0</v>
      </c>
      <c r="H16" s="33">
        <f>Litoral!J28</f>
        <v>1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19">
        <f>SUM(C16:M16)</f>
        <v>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>
      <c r="A17" s="31" t="s">
        <v>239</v>
      </c>
      <c r="B17" s="15" t="s">
        <v>150</v>
      </c>
      <c r="C17" s="35">
        <f>'Interior-A'!G56</f>
        <v>1</v>
      </c>
      <c r="D17" s="15">
        <v>0</v>
      </c>
      <c r="E17" s="15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Noreste!G14</f>
        <v>3</v>
      </c>
      <c r="L17" s="23">
        <v>0</v>
      </c>
      <c r="M17" s="23">
        <v>0</v>
      </c>
      <c r="N17" s="19">
        <f>SUM(C17:M17)</f>
        <v>4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>
      <c r="A18" s="31" t="s">
        <v>239</v>
      </c>
      <c r="B18" s="15" t="s">
        <v>122</v>
      </c>
      <c r="C18" s="35">
        <f>'Interior-A'!K56</f>
        <v>1</v>
      </c>
      <c r="D18" s="15">
        <v>0</v>
      </c>
      <c r="E18" s="15">
        <v>0</v>
      </c>
      <c r="F18" s="23">
        <v>0</v>
      </c>
      <c r="G18" s="23">
        <v>0</v>
      </c>
      <c r="H18" s="23">
        <v>0</v>
      </c>
      <c r="I18" s="23">
        <f>Sur!J14</f>
        <v>3</v>
      </c>
      <c r="J18" s="23">
        <v>0</v>
      </c>
      <c r="K18" s="23">
        <v>0</v>
      </c>
      <c r="L18" s="23">
        <v>0</v>
      </c>
      <c r="M18" s="23">
        <v>0</v>
      </c>
      <c r="N18" s="19">
        <f>SUM(C18:M18)</f>
        <v>4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>
      <c r="A19" s="31" t="s">
        <v>239</v>
      </c>
      <c r="B19" s="15" t="s">
        <v>207</v>
      </c>
      <c r="C19" s="15">
        <f>'Interior-A'!E28</f>
        <v>2</v>
      </c>
      <c r="D19" s="15">
        <v>0</v>
      </c>
      <c r="E19" s="35">
        <f>Supercopa!J14</f>
        <v>1</v>
      </c>
      <c r="F19" s="23">
        <v>0</v>
      </c>
      <c r="G19" s="33">
        <f>'Torneo Mayor'!J14</f>
        <v>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19">
        <f>SUM(C19:M19)</f>
        <v>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>
      <c r="A20" s="31" t="s">
        <v>239</v>
      </c>
      <c r="B20" s="15" t="s">
        <v>137</v>
      </c>
      <c r="C20" s="15">
        <f>'Interior-A'!O14</f>
        <v>2</v>
      </c>
      <c r="D20" s="15">
        <v>0</v>
      </c>
      <c r="E20" s="15">
        <v>0</v>
      </c>
      <c r="F20" s="23">
        <v>0</v>
      </c>
      <c r="G20" s="32">
        <f>'Torneo Mayor'!H14</f>
        <v>2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19">
        <f>SUM(C20:M20)</f>
        <v>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>
      <c r="A21" s="31" t="s">
        <v>239</v>
      </c>
      <c r="B21" s="15" t="s">
        <v>133</v>
      </c>
      <c r="C21" s="15">
        <f>'Interior-A'!K28</f>
        <v>2</v>
      </c>
      <c r="D21" s="34">
        <f>'Interior-B'!E14</f>
        <v>2</v>
      </c>
      <c r="E21" s="15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19">
        <f>SUM(C21:M21)</f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>
      <c r="A22" s="31" t="s">
        <v>240</v>
      </c>
      <c r="B22" s="15" t="s">
        <v>199</v>
      </c>
      <c r="C22" s="15">
        <f>'Interior-A'!M28</f>
        <v>2</v>
      </c>
      <c r="D22" s="15">
        <v>0</v>
      </c>
      <c r="E22" s="15">
        <v>0</v>
      </c>
      <c r="F22" s="23">
        <v>0</v>
      </c>
      <c r="G22" s="23">
        <v>0</v>
      </c>
      <c r="H22" s="23">
        <v>0</v>
      </c>
      <c r="I22" s="23">
        <v>0</v>
      </c>
      <c r="J22" s="33">
        <f>Este!I28</f>
        <v>1</v>
      </c>
      <c r="K22" s="23">
        <v>0</v>
      </c>
      <c r="L22" s="23">
        <v>0</v>
      </c>
      <c r="M22" s="23">
        <v>0</v>
      </c>
      <c r="N22" s="19">
        <f>SUM(C22:M22)</f>
        <v>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>
      <c r="A23" s="31" t="s">
        <v>240</v>
      </c>
      <c r="B23" s="15" t="s">
        <v>159</v>
      </c>
      <c r="C23" s="35">
        <f>'Interior-A'!I70</f>
        <v>1</v>
      </c>
      <c r="D23" s="15">
        <v>0</v>
      </c>
      <c r="E23" s="15">
        <v>0</v>
      </c>
      <c r="F23" s="23">
        <v>0</v>
      </c>
      <c r="G23" s="23">
        <v>0</v>
      </c>
      <c r="H23" s="23">
        <v>0</v>
      </c>
      <c r="I23" s="23">
        <v>0</v>
      </c>
      <c r="J23" s="23">
        <f>Este!K14</f>
        <v>2</v>
      </c>
      <c r="K23" s="23">
        <v>0</v>
      </c>
      <c r="L23" s="23">
        <v>0</v>
      </c>
      <c r="M23" s="23">
        <v>0</v>
      </c>
      <c r="N23" s="19">
        <f>SUM(C23:M23)</f>
        <v>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>
      <c r="A24" s="31" t="s">
        <v>240</v>
      </c>
      <c r="B24" s="15" t="s">
        <v>127</v>
      </c>
      <c r="C24" s="35">
        <f>'Interior-A'!E84</f>
        <v>1</v>
      </c>
      <c r="D24" s="15">
        <v>0</v>
      </c>
      <c r="E24" s="35">
        <f>Supercopa!N14</f>
        <v>1</v>
      </c>
      <c r="F24" s="23">
        <v>0</v>
      </c>
      <c r="G24" s="23">
        <v>0</v>
      </c>
      <c r="H24" s="23">
        <v>0</v>
      </c>
      <c r="I24" s="33">
        <f>Sur!R14</f>
        <v>1</v>
      </c>
      <c r="J24" s="23">
        <v>0</v>
      </c>
      <c r="K24" s="23">
        <v>0</v>
      </c>
      <c r="L24" s="23">
        <v>0</v>
      </c>
      <c r="M24" s="23">
        <v>0</v>
      </c>
      <c r="N24" s="19">
        <f>SUM(C24:M24)</f>
        <v>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>
      <c r="A25" s="31" t="s">
        <v>240</v>
      </c>
      <c r="B25" s="15" t="s">
        <v>131</v>
      </c>
      <c r="C25" s="35">
        <f>'Interior-A'!E56</f>
        <v>1</v>
      </c>
      <c r="D25" s="15">
        <v>0</v>
      </c>
      <c r="E25" s="35">
        <f>Supercopa!H14</f>
        <v>1</v>
      </c>
      <c r="F25" s="23">
        <v>0</v>
      </c>
      <c r="G25" s="23">
        <v>0</v>
      </c>
      <c r="H25" s="33">
        <f>Litoral!N14</f>
        <v>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19">
        <f>SUM(C25:M25)</f>
        <v>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>
      <c r="A26" s="31" t="s">
        <v>240</v>
      </c>
      <c r="B26" s="15" t="s">
        <v>140</v>
      </c>
      <c r="C26" s="35">
        <f>'Interior-A'!M42</f>
        <v>1</v>
      </c>
      <c r="D26" s="15">
        <v>0</v>
      </c>
      <c r="E26" s="15">
        <v>0</v>
      </c>
      <c r="F26" s="23">
        <v>0</v>
      </c>
      <c r="G26" s="23">
        <v>0</v>
      </c>
      <c r="H26" s="23">
        <f>Litoral!H14</f>
        <v>2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19">
        <f>SUM(C26:M26)</f>
        <v>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>
      <c r="A27" s="31" t="s">
        <v>240</v>
      </c>
      <c r="B27" s="15" t="s">
        <v>136</v>
      </c>
      <c r="C27" s="15">
        <f>'Interior-A'!I28</f>
        <v>2</v>
      </c>
      <c r="D27" s="35">
        <f>'Interior-B'!I14</f>
        <v>1</v>
      </c>
      <c r="E27" s="15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19">
        <f>SUM(C27:M27)</f>
        <v>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>
      <c r="A28" s="31" t="s">
        <v>241</v>
      </c>
      <c r="B28" s="15" t="s">
        <v>189</v>
      </c>
      <c r="C28" s="15">
        <v>0</v>
      </c>
      <c r="D28" s="15">
        <v>0</v>
      </c>
      <c r="E28" s="15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f>Noreste!I14</f>
        <v>2</v>
      </c>
      <c r="L28" s="23">
        <v>0</v>
      </c>
      <c r="M28" s="23">
        <v>0</v>
      </c>
      <c r="N28" s="19">
        <f>SUM(C28:M28)</f>
        <v>2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>
      <c r="A29" s="31" t="s">
        <v>241</v>
      </c>
      <c r="B29" s="15" t="s">
        <v>162</v>
      </c>
      <c r="C29" s="35">
        <f>'Interior-A'!I56</f>
        <v>1</v>
      </c>
      <c r="D29" s="15">
        <v>0</v>
      </c>
      <c r="E29" s="15">
        <v>0</v>
      </c>
      <c r="F29" s="23">
        <v>0</v>
      </c>
      <c r="G29" s="23">
        <v>0</v>
      </c>
      <c r="H29" s="23">
        <v>0</v>
      </c>
      <c r="I29" s="23">
        <v>0</v>
      </c>
      <c r="J29" s="33">
        <f>Este!E28</f>
        <v>1</v>
      </c>
      <c r="K29" s="23">
        <v>0</v>
      </c>
      <c r="L29" s="23">
        <v>0</v>
      </c>
      <c r="M29" s="23">
        <v>0</v>
      </c>
      <c r="N29" s="19">
        <f>SUM(C29:M29)</f>
        <v>2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>
      <c r="A30" s="31" t="s">
        <v>241</v>
      </c>
      <c r="B30" s="15" t="s">
        <v>129</v>
      </c>
      <c r="C30" s="35">
        <f>'Interior-A'!G84</f>
        <v>1</v>
      </c>
      <c r="D30" s="15">
        <v>0</v>
      </c>
      <c r="E30" s="15">
        <v>0</v>
      </c>
      <c r="F30" s="23">
        <v>0</v>
      </c>
      <c r="G30" s="23">
        <v>0</v>
      </c>
      <c r="H30" s="23">
        <v>0</v>
      </c>
      <c r="I30" s="33">
        <f>Sur!L28</f>
        <v>1</v>
      </c>
      <c r="J30" s="23">
        <v>0</v>
      </c>
      <c r="K30" s="23">
        <v>0</v>
      </c>
      <c r="L30" s="23">
        <v>0</v>
      </c>
      <c r="M30" s="23">
        <v>0</v>
      </c>
      <c r="N30" s="19">
        <f>SUM(C30:M30)</f>
        <v>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>
      <c r="A31" s="31" t="s">
        <v>241</v>
      </c>
      <c r="B31" s="15" t="s">
        <v>125</v>
      </c>
      <c r="C31" s="15">
        <v>0</v>
      </c>
      <c r="D31" s="15">
        <v>0</v>
      </c>
      <c r="E31" s="15">
        <v>0</v>
      </c>
      <c r="F31" s="23">
        <v>0</v>
      </c>
      <c r="G31" s="23">
        <v>0</v>
      </c>
      <c r="H31" s="23">
        <v>0</v>
      </c>
      <c r="I31" s="23">
        <f>Sur!N14</f>
        <v>2</v>
      </c>
      <c r="J31" s="23">
        <v>0</v>
      </c>
      <c r="K31" s="23">
        <v>0</v>
      </c>
      <c r="L31" s="23">
        <v>0</v>
      </c>
      <c r="M31" s="23">
        <v>0</v>
      </c>
      <c r="N31" s="19">
        <f>SUM(C31:M31)</f>
        <v>2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>
      <c r="A32" s="31" t="s">
        <v>241</v>
      </c>
      <c r="B32" s="15" t="s">
        <v>203</v>
      </c>
      <c r="C32" s="35">
        <f>'Interior-A'!K70</f>
        <v>1</v>
      </c>
      <c r="D32" s="15">
        <v>0</v>
      </c>
      <c r="E32" s="15">
        <v>0</v>
      </c>
      <c r="F32" s="23">
        <v>0</v>
      </c>
      <c r="G32" s="23">
        <v>0</v>
      </c>
      <c r="H32" s="33">
        <f>Litoral!H28</f>
        <v>1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19">
        <f>SUM(C32:M32)</f>
        <v>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>
      <c r="A33" s="31" t="s">
        <v>241</v>
      </c>
      <c r="B33" s="15" t="s">
        <v>204</v>
      </c>
      <c r="C33" s="35">
        <f>'Interior-A'!O56</f>
        <v>1</v>
      </c>
      <c r="D33" s="15">
        <v>0</v>
      </c>
      <c r="E33" s="15">
        <v>0</v>
      </c>
      <c r="F33" s="23">
        <v>0</v>
      </c>
      <c r="G33" s="23">
        <v>0</v>
      </c>
      <c r="H33" s="33">
        <f>Litoral!P14</f>
        <v>1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19">
        <f>SUM(C33:M33)</f>
        <v>2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>
      <c r="A34" s="31" t="s">
        <v>241</v>
      </c>
      <c r="B34" s="15" t="s">
        <v>214</v>
      </c>
      <c r="C34" s="15">
        <f>'Interior-A'!K84</f>
        <v>2</v>
      </c>
      <c r="D34" s="15">
        <v>0</v>
      </c>
      <c r="E34" s="15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19">
        <f>SUM(C34:M34)</f>
        <v>2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>
      <c r="A35" s="31" t="s">
        <v>241</v>
      </c>
      <c r="B35" s="15" t="s">
        <v>179</v>
      </c>
      <c r="C35" s="15">
        <f>'Interior-A'!G42</f>
        <v>2</v>
      </c>
      <c r="D35" s="15">
        <v>0</v>
      </c>
      <c r="E35" s="15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19">
        <f>SUM(C35:M35)</f>
        <v>2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>
      <c r="A36" s="31" t="s">
        <v>244</v>
      </c>
      <c r="B36" s="15" t="s">
        <v>147</v>
      </c>
      <c r="C36" s="15">
        <v>0</v>
      </c>
      <c r="D36" s="15">
        <v>0</v>
      </c>
      <c r="E36" s="15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2">
        <f>'Sur Norte'!J14</f>
        <v>1</v>
      </c>
      <c r="N36" s="19">
        <f>SUM(C36:M36)</f>
        <v>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>
      <c r="A37" s="31" t="s">
        <v>244</v>
      </c>
      <c r="B37" s="15" t="s">
        <v>148</v>
      </c>
      <c r="C37" s="15">
        <v>0</v>
      </c>
      <c r="D37" s="15">
        <v>0</v>
      </c>
      <c r="E37" s="15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32">
        <f>Norte!J14</f>
        <v>1</v>
      </c>
      <c r="M37" s="23">
        <v>0</v>
      </c>
      <c r="N37" s="19">
        <f>SUM(C37:M37)</f>
        <v>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>
      <c r="A38" s="31" t="s">
        <v>244</v>
      </c>
      <c r="B38" s="15" t="s">
        <v>155</v>
      </c>
      <c r="C38" s="15">
        <v>0</v>
      </c>
      <c r="D38" s="15">
        <v>0</v>
      </c>
      <c r="E38" s="15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33">
        <f>Noreste!E29</f>
        <v>1</v>
      </c>
      <c r="L38" s="23">
        <v>0</v>
      </c>
      <c r="M38" s="23">
        <v>0</v>
      </c>
      <c r="N38" s="19">
        <f>SUM(C38:M38)</f>
        <v>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>
      <c r="A39" s="31" t="s">
        <v>244</v>
      </c>
      <c r="B39" s="15" t="s">
        <v>154</v>
      </c>
      <c r="C39" s="15">
        <v>0</v>
      </c>
      <c r="D39" s="15">
        <v>0</v>
      </c>
      <c r="E39" s="15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33">
        <f>Noreste!O14</f>
        <v>1</v>
      </c>
      <c r="L39" s="23">
        <v>0</v>
      </c>
      <c r="M39" s="23">
        <v>0</v>
      </c>
      <c r="N39" s="19">
        <f>SUM(C39:M39)</f>
        <v>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>
      <c r="A40" s="31" t="s">
        <v>244</v>
      </c>
      <c r="B40" s="15" t="s">
        <v>153</v>
      </c>
      <c r="C40" s="15">
        <v>0</v>
      </c>
      <c r="D40" s="15">
        <v>0</v>
      </c>
      <c r="E40" s="15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33">
        <f>Noreste!M14</f>
        <v>1</v>
      </c>
      <c r="L40" s="23">
        <v>0</v>
      </c>
      <c r="M40" s="23">
        <v>0</v>
      </c>
      <c r="N40" s="19">
        <f>SUM(C40:M40)</f>
        <v>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>
      <c r="A41" s="31" t="s">
        <v>244</v>
      </c>
      <c r="B41" s="15" t="s">
        <v>152</v>
      </c>
      <c r="C41" s="15">
        <v>0</v>
      </c>
      <c r="D41" s="15">
        <v>0</v>
      </c>
      <c r="E41" s="15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33">
        <f>Noreste!K14</f>
        <v>1</v>
      </c>
      <c r="L41" s="23">
        <v>0</v>
      </c>
      <c r="M41" s="23">
        <v>0</v>
      </c>
      <c r="N41" s="19">
        <f>SUM(C41:M41)</f>
        <v>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>
      <c r="A42" s="31" t="s">
        <v>244</v>
      </c>
      <c r="B42" s="15" t="s">
        <v>163</v>
      </c>
      <c r="C42" s="15">
        <v>0</v>
      </c>
      <c r="D42" s="15">
        <v>0</v>
      </c>
      <c r="E42" s="15">
        <v>0</v>
      </c>
      <c r="F42" s="23">
        <v>0</v>
      </c>
      <c r="G42" s="23">
        <v>0</v>
      </c>
      <c r="H42" s="23">
        <v>0</v>
      </c>
      <c r="I42" s="23">
        <v>0</v>
      </c>
      <c r="J42" s="33">
        <f>Este!G28</f>
        <v>1</v>
      </c>
      <c r="K42" s="23">
        <v>0</v>
      </c>
      <c r="L42" s="23">
        <v>0</v>
      </c>
      <c r="M42" s="23">
        <v>0</v>
      </c>
      <c r="N42" s="19">
        <f>SUM(C42:M42)</f>
        <v>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>
      <c r="A43" s="31" t="s">
        <v>244</v>
      </c>
      <c r="B43" s="15" t="s">
        <v>161</v>
      </c>
      <c r="C43" s="15">
        <v>0</v>
      </c>
      <c r="D43" s="15">
        <v>0</v>
      </c>
      <c r="E43" s="15">
        <v>0</v>
      </c>
      <c r="F43" s="23">
        <v>0</v>
      </c>
      <c r="G43" s="23">
        <v>0</v>
      </c>
      <c r="H43" s="23">
        <v>0</v>
      </c>
      <c r="I43" s="23">
        <v>0</v>
      </c>
      <c r="J43" s="33">
        <f>Este!O14</f>
        <v>1</v>
      </c>
      <c r="K43" s="23">
        <v>0</v>
      </c>
      <c r="L43" s="23">
        <v>0</v>
      </c>
      <c r="M43" s="23">
        <v>0</v>
      </c>
      <c r="N43" s="19">
        <f>SUM(C43:M43)</f>
        <v>1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>
      <c r="A44" s="31" t="s">
        <v>244</v>
      </c>
      <c r="B44" s="15" t="s">
        <v>160</v>
      </c>
      <c r="C44" s="15">
        <v>0</v>
      </c>
      <c r="D44" s="15">
        <v>0</v>
      </c>
      <c r="E44" s="15">
        <v>0</v>
      </c>
      <c r="F44" s="23">
        <v>0</v>
      </c>
      <c r="G44" s="23">
        <v>0</v>
      </c>
      <c r="H44" s="23">
        <v>0</v>
      </c>
      <c r="I44" s="23">
        <v>0</v>
      </c>
      <c r="J44" s="33">
        <f>Este!M14</f>
        <v>1</v>
      </c>
      <c r="K44" s="23">
        <v>0</v>
      </c>
      <c r="L44" s="23">
        <v>0</v>
      </c>
      <c r="M44" s="23">
        <v>0</v>
      </c>
      <c r="N44" s="19">
        <f>SUM(C44:M44)</f>
        <v>1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>
      <c r="A45" s="31" t="s">
        <v>244</v>
      </c>
      <c r="B45" s="15" t="s">
        <v>200</v>
      </c>
      <c r="C45" s="15">
        <v>0</v>
      </c>
      <c r="D45" s="15">
        <v>0</v>
      </c>
      <c r="E45" s="15">
        <v>0</v>
      </c>
      <c r="F45" s="23">
        <v>0</v>
      </c>
      <c r="G45" s="23">
        <v>0</v>
      </c>
      <c r="H45" s="23">
        <v>0</v>
      </c>
      <c r="I45" s="33">
        <f>Sur!H28</f>
        <v>1</v>
      </c>
      <c r="J45" s="23">
        <v>0</v>
      </c>
      <c r="K45" s="23">
        <v>0</v>
      </c>
      <c r="L45" s="23">
        <v>0</v>
      </c>
      <c r="M45" s="23">
        <v>0</v>
      </c>
      <c r="N45" s="19">
        <f>SUM(C45:M45)</f>
        <v>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>
      <c r="A46" s="31" t="s">
        <v>244</v>
      </c>
      <c r="B46" s="15" t="s">
        <v>126</v>
      </c>
      <c r="C46" s="15">
        <v>0</v>
      </c>
      <c r="D46" s="15">
        <v>0</v>
      </c>
      <c r="E46" s="15">
        <v>0</v>
      </c>
      <c r="F46" s="23">
        <v>0</v>
      </c>
      <c r="G46" s="23">
        <v>0</v>
      </c>
      <c r="H46" s="23">
        <v>0</v>
      </c>
      <c r="I46" s="33">
        <f>Sur!P14</f>
        <v>1</v>
      </c>
      <c r="J46" s="23">
        <v>0</v>
      </c>
      <c r="K46" s="23">
        <v>0</v>
      </c>
      <c r="L46" s="23">
        <v>0</v>
      </c>
      <c r="M46" s="23">
        <v>0</v>
      </c>
      <c r="N46" s="19">
        <f>SUM(C46:M46)</f>
        <v>1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>
      <c r="A47" s="31" t="s">
        <v>244</v>
      </c>
      <c r="B47" s="15" t="s">
        <v>121</v>
      </c>
      <c r="C47" s="15">
        <v>0</v>
      </c>
      <c r="D47" s="15">
        <v>0</v>
      </c>
      <c r="E47" s="15">
        <v>0</v>
      </c>
      <c r="F47" s="23">
        <v>0</v>
      </c>
      <c r="G47" s="23">
        <v>0</v>
      </c>
      <c r="H47" s="33">
        <f>Litoral!P28</f>
        <v>1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19">
        <f>SUM(C47:M47)</f>
        <v>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>
      <c r="A48" s="31" t="s">
        <v>244</v>
      </c>
      <c r="B48" s="15" t="s">
        <v>144</v>
      </c>
      <c r="C48" s="15">
        <v>0</v>
      </c>
      <c r="D48" s="15">
        <v>0</v>
      </c>
      <c r="E48" s="15">
        <v>0</v>
      </c>
      <c r="F48" s="23">
        <v>0</v>
      </c>
      <c r="G48" s="23">
        <v>0</v>
      </c>
      <c r="H48" s="33">
        <f>Litoral!N28</f>
        <v>1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19">
        <f>SUM(C48:M48)</f>
        <v>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>
      <c r="A49" s="31" t="s">
        <v>244</v>
      </c>
      <c r="B49" s="15" t="s">
        <v>142</v>
      </c>
      <c r="C49" s="15">
        <v>0</v>
      </c>
      <c r="D49" s="15">
        <v>0</v>
      </c>
      <c r="E49" s="15">
        <v>0</v>
      </c>
      <c r="F49" s="23">
        <v>0</v>
      </c>
      <c r="G49" s="23">
        <v>0</v>
      </c>
      <c r="H49" s="33">
        <f>Litoral!L28</f>
        <v>1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19">
        <f>SUM(C49:M49)</f>
        <v>1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>
      <c r="A50" s="31" t="s">
        <v>244</v>
      </c>
      <c r="B50" s="15" t="s">
        <v>146</v>
      </c>
      <c r="C50" s="15">
        <v>0</v>
      </c>
      <c r="D50" s="15">
        <v>0</v>
      </c>
      <c r="E50" s="15">
        <v>0</v>
      </c>
      <c r="F50" s="23">
        <v>0</v>
      </c>
      <c r="G50" s="23">
        <v>0</v>
      </c>
      <c r="H50" s="33">
        <f>Litoral!F28</f>
        <v>1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19">
        <f>SUM(C50:M50)</f>
        <v>1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>
      <c r="A51" s="31" t="s">
        <v>244</v>
      </c>
      <c r="B51" s="15" t="s">
        <v>205</v>
      </c>
      <c r="C51" s="15">
        <v>0</v>
      </c>
      <c r="D51" s="15">
        <v>0</v>
      </c>
      <c r="E51" s="15">
        <v>0</v>
      </c>
      <c r="F51" s="23">
        <v>0</v>
      </c>
      <c r="G51" s="23">
        <v>0</v>
      </c>
      <c r="H51" s="33">
        <f>Litoral!L14</f>
        <v>1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19">
        <f>SUM(C51:M51)</f>
        <v>1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>
      <c r="A52" s="31" t="s">
        <v>244</v>
      </c>
      <c r="B52" s="15" t="s">
        <v>134</v>
      </c>
      <c r="C52" s="15">
        <v>0</v>
      </c>
      <c r="D52" s="35">
        <f>'Interior-B'!M14</f>
        <v>1</v>
      </c>
      <c r="E52" s="15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19">
        <f>SUM(C52:M52)</f>
        <v>1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>
      <c r="A53" s="31" t="s">
        <v>244</v>
      </c>
      <c r="B53" s="15" t="s">
        <v>135</v>
      </c>
      <c r="C53" s="15">
        <v>0</v>
      </c>
      <c r="D53" s="35">
        <f>'Interior-B'!K14</f>
        <v>1</v>
      </c>
      <c r="E53" s="15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19">
        <f>SUM(C53:M53)</f>
        <v>1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>
      <c r="A54" s="31" t="s">
        <v>244</v>
      </c>
      <c r="B54" s="15" t="s">
        <v>208</v>
      </c>
      <c r="C54" s="35">
        <f>'Interior-A'!I84</f>
        <v>1</v>
      </c>
      <c r="D54" s="15">
        <v>0</v>
      </c>
      <c r="E54" s="15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19">
        <f>SUM(C54:M54)</f>
        <v>1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>
      <c r="A55" s="31" t="s">
        <v>244</v>
      </c>
      <c r="B55" s="15" t="s">
        <v>185</v>
      </c>
      <c r="C55" s="35">
        <f>'Interior-A'!O70</f>
        <v>1</v>
      </c>
      <c r="D55" s="15">
        <v>0</v>
      </c>
      <c r="E55" s="15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19">
        <f>SUM(C55:M55)</f>
        <v>1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>
      <c r="A56" s="31" t="s">
        <v>244</v>
      </c>
      <c r="B56" s="15" t="s">
        <v>180</v>
      </c>
      <c r="C56" s="35">
        <f>'Interior-A'!I42</f>
        <v>1</v>
      </c>
      <c r="D56" s="15">
        <v>0</v>
      </c>
      <c r="E56" s="15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19">
        <f>SUM(C56:M56)</f>
        <v>1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>
      <c r="A57" s="31" t="s">
        <v>244</v>
      </c>
      <c r="B57" s="15" t="s">
        <v>210</v>
      </c>
      <c r="C57" s="35">
        <f>'Interior-A'!G70</f>
        <v>1</v>
      </c>
      <c r="D57" s="15">
        <v>0</v>
      </c>
      <c r="E57" s="15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19">
        <f>SUM(C57:M57)</f>
        <v>1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>
      <c r="A58" s="31" t="s">
        <v>244</v>
      </c>
      <c r="B58" s="15" t="s">
        <v>211</v>
      </c>
      <c r="C58" s="35">
        <f>'Interior-A'!E70</f>
        <v>1</v>
      </c>
      <c r="D58" s="15">
        <v>0</v>
      </c>
      <c r="E58" s="15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19">
        <f>SUM(C58:M58)</f>
        <v>1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>
      <c r="A59" s="31" t="s">
        <v>244</v>
      </c>
      <c r="B59" s="15" t="s">
        <v>182</v>
      </c>
      <c r="C59" s="35">
        <f>'Interior-A'!M56</f>
        <v>1</v>
      </c>
      <c r="D59" s="15">
        <v>0</v>
      </c>
      <c r="E59" s="15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19">
        <f>SUM(C59:M59)</f>
        <v>1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>
      <c r="A60" s="31" t="s">
        <v>244</v>
      </c>
      <c r="B60" s="15" t="s">
        <v>213</v>
      </c>
      <c r="C60" s="35">
        <f>'Interior-A'!O42</f>
        <v>1</v>
      </c>
      <c r="D60" s="15">
        <v>0</v>
      </c>
      <c r="E60" s="15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19">
        <f>SUM(C60:M60)</f>
        <v>1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>
      <c r="A61" s="31" t="s">
        <v>244</v>
      </c>
      <c r="B61" s="15" t="s">
        <v>184</v>
      </c>
      <c r="C61" s="35">
        <f>'Interior-A'!M70</f>
        <v>1</v>
      </c>
      <c r="D61" s="15">
        <v>0</v>
      </c>
      <c r="E61" s="15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19">
        <f>SUM(C61:M61)</f>
        <v>1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>
      <c r="A62" s="31" t="s">
        <v>244</v>
      </c>
      <c r="B62" s="15" t="s">
        <v>238</v>
      </c>
      <c r="C62" s="15">
        <v>0</v>
      </c>
      <c r="D62" s="35">
        <v>1</v>
      </c>
      <c r="E62" s="15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19">
        <f>SUM(C62:M62)</f>
        <v>1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>
      <c r="A63" s="31" t="s">
        <v>244</v>
      </c>
      <c r="B63" s="15" t="s">
        <v>243</v>
      </c>
      <c r="C63" s="15">
        <v>0</v>
      </c>
      <c r="D63" s="35">
        <f>'Interior-B'!G28</f>
        <v>1</v>
      </c>
      <c r="E63" s="15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19">
        <f>SUM(C63:M63)</f>
        <v>1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>
      <c r="A64" s="18"/>
      <c r="B64" s="16" t="s">
        <v>9</v>
      </c>
      <c r="C64" s="26">
        <f>SUM(C7:C63)</f>
        <v>60</v>
      </c>
      <c r="D64" s="26">
        <f>SUM(D7:D63)</f>
        <v>9</v>
      </c>
      <c r="E64" s="26">
        <f>SUM(E7:E63)</f>
        <v>7</v>
      </c>
      <c r="F64" s="26">
        <f>SUM(F7:F63)</f>
        <v>2</v>
      </c>
      <c r="G64" s="26">
        <f>SUM(G7:G63)</f>
        <v>3</v>
      </c>
      <c r="H64" s="26">
        <f>SUM(H7:H63)</f>
        <v>18</v>
      </c>
      <c r="I64" s="26">
        <f>SUM(I7:I63)</f>
        <v>17</v>
      </c>
      <c r="J64" s="26">
        <f>SUM(J7:J63)</f>
        <v>18</v>
      </c>
      <c r="K64" s="26">
        <f>SUM(K7:K63)</f>
        <v>16</v>
      </c>
      <c r="L64" s="26">
        <f>SUM(L7:L63)</f>
        <v>1</v>
      </c>
      <c r="M64" s="16">
        <f>SUM(M7:M63)</f>
        <v>1</v>
      </c>
      <c r="N64" s="16">
        <f>SUM(N7:N63)</f>
        <v>152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</sheetData>
  <sheetProtection password="CC1F" sheet="1" objects="1" scenarios="1" selectLockedCells="1" selectUnlockedCells="1"/>
  <autoFilter ref="A6:N64"/>
  <sortState ref="A7:N63">
    <sortCondition descending="1" ref="N7:N63"/>
  </sortState>
  <mergeCells count="2">
    <mergeCell ref="A1:N1"/>
    <mergeCell ref="C5:M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350"/>
  <sheetViews>
    <sheetView tabSelected="1" workbookViewId="0">
      <selection activeCell="A2" sqref="A2"/>
    </sheetView>
  </sheetViews>
  <sheetFormatPr baseColWidth="10" defaultRowHeight="15"/>
  <cols>
    <col min="2" max="2" width="13.28515625" customWidth="1"/>
    <col min="4" max="4" width="16.140625" customWidth="1"/>
    <col min="8" max="8" width="12.5703125" customWidth="1"/>
  </cols>
  <sheetData>
    <row r="1" spans="1:26">
      <c r="A1" s="22" t="s">
        <v>236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46" t="s">
        <v>197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39" t="s">
        <v>130</v>
      </c>
      <c r="B5" s="39"/>
      <c r="C5" s="39" t="s">
        <v>132</v>
      </c>
      <c r="D5" s="39"/>
      <c r="E5" s="39" t="s">
        <v>124</v>
      </c>
      <c r="F5" s="39"/>
      <c r="G5" s="39" t="s">
        <v>149</v>
      </c>
      <c r="H5" s="39"/>
      <c r="I5" s="39" t="s">
        <v>123</v>
      </c>
      <c r="J5" s="39"/>
      <c r="K5" s="39" t="s">
        <v>157</v>
      </c>
      <c r="L5" s="3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5"/>
      <c r="B6" s="6"/>
      <c r="C6" s="5"/>
      <c r="D6" s="6"/>
      <c r="E6" s="5"/>
      <c r="F6" s="6"/>
      <c r="G6" s="5"/>
      <c r="H6" s="6"/>
      <c r="I6" s="5"/>
      <c r="J6" s="6"/>
      <c r="K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7"/>
      <c r="B7" s="8"/>
      <c r="C7" s="7"/>
      <c r="D7" s="8"/>
      <c r="E7" s="7"/>
      <c r="F7" s="8"/>
      <c r="G7" s="7"/>
      <c r="H7" s="8"/>
      <c r="I7" s="7"/>
      <c r="J7" s="8"/>
      <c r="K7" s="7"/>
      <c r="L7" s="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7"/>
      <c r="B8" s="8"/>
      <c r="C8" s="7"/>
      <c r="D8" s="8"/>
      <c r="E8" s="7"/>
      <c r="F8" s="8"/>
      <c r="G8" s="7"/>
      <c r="H8" s="8"/>
      <c r="I8" s="7"/>
      <c r="J8" s="8"/>
      <c r="K8" s="7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7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7"/>
      <c r="B10" s="8"/>
      <c r="C10" s="7"/>
      <c r="D10" s="8"/>
      <c r="E10" s="7"/>
      <c r="F10" s="8"/>
      <c r="G10" s="7"/>
      <c r="H10" s="8"/>
      <c r="I10" s="7"/>
      <c r="J10" s="8"/>
      <c r="K10" s="7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7"/>
      <c r="B11" s="8"/>
      <c r="C11" s="7"/>
      <c r="D11" s="8"/>
      <c r="E11" s="7"/>
      <c r="F11" s="8"/>
      <c r="G11" s="7"/>
      <c r="H11" s="8"/>
      <c r="I11" s="7"/>
      <c r="J11" s="8"/>
      <c r="K11" s="7"/>
      <c r="L11" s="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7"/>
      <c r="B12" s="8"/>
      <c r="C12" s="7"/>
      <c r="D12" s="8"/>
      <c r="E12" s="7"/>
      <c r="F12" s="8"/>
      <c r="G12" s="7"/>
      <c r="H12" s="8"/>
      <c r="I12" s="7"/>
      <c r="J12" s="8"/>
      <c r="K12" s="7"/>
      <c r="L12" s="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9"/>
      <c r="B13" s="10"/>
      <c r="C13" s="9"/>
      <c r="D13" s="10"/>
      <c r="E13" s="9"/>
      <c r="F13" s="10"/>
      <c r="G13" s="9"/>
      <c r="H13" s="10"/>
      <c r="I13" s="9"/>
      <c r="J13" s="10"/>
      <c r="K13" s="9"/>
      <c r="L13" s="1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0">
        <f>'Títulos totales de clubes'!N7</f>
        <v>11</v>
      </c>
      <c r="B14" s="41"/>
      <c r="C14" s="40">
        <f>'Títulos totales de clubes'!N8</f>
        <v>9</v>
      </c>
      <c r="D14" s="41"/>
      <c r="E14" s="40">
        <f>'Títulos totales de clubes'!N9</f>
        <v>8</v>
      </c>
      <c r="F14" s="41"/>
      <c r="G14" s="40">
        <f>'Títulos totales de clubes'!N10</f>
        <v>7</v>
      </c>
      <c r="H14" s="41"/>
      <c r="I14" s="40">
        <f>'Títulos totales de clubes'!N11</f>
        <v>7</v>
      </c>
      <c r="J14" s="41"/>
      <c r="K14" s="40">
        <f>'Títulos totales de clubes'!N12</f>
        <v>6</v>
      </c>
      <c r="L14" s="4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2"/>
      <c r="B15" s="43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2"/>
      <c r="B16" s="43"/>
      <c r="C16" s="42"/>
      <c r="D16" s="43"/>
      <c r="E16" s="42"/>
      <c r="F16" s="43"/>
      <c r="G16" s="42"/>
      <c r="H16" s="43"/>
      <c r="I16" s="42"/>
      <c r="J16" s="43"/>
      <c r="K16" s="42"/>
      <c r="L16" s="4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4"/>
      <c r="B17" s="45"/>
      <c r="C17" s="44"/>
      <c r="D17" s="45"/>
      <c r="E17" s="44"/>
      <c r="F17" s="45"/>
      <c r="G17" s="44"/>
      <c r="H17" s="45"/>
      <c r="I17" s="44"/>
      <c r="J17" s="45"/>
      <c r="K17" s="44"/>
      <c r="L17" s="4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39" t="s">
        <v>128</v>
      </c>
      <c r="B19" s="39"/>
      <c r="C19" s="39" t="s">
        <v>138</v>
      </c>
      <c r="D19" s="39"/>
      <c r="E19" s="39" t="s">
        <v>158</v>
      </c>
      <c r="F19" s="39"/>
      <c r="G19" s="39" t="s">
        <v>222</v>
      </c>
      <c r="H19" s="39"/>
      <c r="I19" s="39" t="s">
        <v>150</v>
      </c>
      <c r="J19" s="39"/>
      <c r="K19" s="39" t="s">
        <v>122</v>
      </c>
      <c r="L19" s="3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5"/>
      <c r="B20" s="6"/>
      <c r="C20" s="5"/>
      <c r="D20" s="6"/>
      <c r="E20" s="5"/>
      <c r="F20" s="6"/>
      <c r="G20" s="5"/>
      <c r="H20" s="6"/>
      <c r="I20" s="5"/>
      <c r="J20" s="6"/>
      <c r="K20" s="5"/>
      <c r="L20" s="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7"/>
      <c r="B21" s="8"/>
      <c r="C21" s="7"/>
      <c r="D21" s="8"/>
      <c r="E21" s="7"/>
      <c r="F21" s="8"/>
      <c r="G21" s="7"/>
      <c r="H21" s="8"/>
      <c r="I21" s="7"/>
      <c r="J21" s="8"/>
      <c r="K21" s="7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7"/>
      <c r="B22" s="8"/>
      <c r="C22" s="7"/>
      <c r="D22" s="8"/>
      <c r="E22" s="7"/>
      <c r="F22" s="8"/>
      <c r="G22" s="7"/>
      <c r="H22" s="8"/>
      <c r="I22" s="7"/>
      <c r="J22" s="8"/>
      <c r="K22" s="7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7"/>
      <c r="B23" s="8"/>
      <c r="C23" s="7"/>
      <c r="D23" s="8"/>
      <c r="E23" s="7"/>
      <c r="F23" s="8"/>
      <c r="G23" s="7"/>
      <c r="H23" s="8"/>
      <c r="I23" s="7"/>
      <c r="J23" s="8"/>
      <c r="K23" s="7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7"/>
      <c r="B24" s="8"/>
      <c r="C24" s="7"/>
      <c r="D24" s="8"/>
      <c r="E24" s="7"/>
      <c r="F24" s="8"/>
      <c r="G24" s="7"/>
      <c r="H24" s="8"/>
      <c r="I24" s="7"/>
      <c r="J24" s="8"/>
      <c r="K24" s="7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7"/>
      <c r="B25" s="8"/>
      <c r="C25" s="7"/>
      <c r="D25" s="8"/>
      <c r="E25" s="7"/>
      <c r="F25" s="8"/>
      <c r="G25" s="7"/>
      <c r="H25" s="8"/>
      <c r="I25" s="7"/>
      <c r="J25" s="8"/>
      <c r="K25" s="7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7"/>
      <c r="B26" s="8"/>
      <c r="C26" s="7"/>
      <c r="D26" s="8"/>
      <c r="E26" s="7"/>
      <c r="F26" s="8"/>
      <c r="G26" s="7"/>
      <c r="H26" s="8"/>
      <c r="I26" s="7"/>
      <c r="J26" s="8"/>
      <c r="K26" s="7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9"/>
      <c r="B27" s="10"/>
      <c r="C27" s="9"/>
      <c r="D27" s="10"/>
      <c r="E27" s="9"/>
      <c r="F27" s="10"/>
      <c r="G27" s="9"/>
      <c r="H27" s="10"/>
      <c r="I27" s="9"/>
      <c r="J27" s="10"/>
      <c r="K27" s="9"/>
      <c r="L27" s="1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0">
        <f>'Títulos totales de clubes'!N13</f>
        <v>6</v>
      </c>
      <c r="B28" s="41"/>
      <c r="C28" s="40">
        <f>'Títulos totales de clubes'!N14</f>
        <v>6</v>
      </c>
      <c r="D28" s="41"/>
      <c r="E28" s="40">
        <f>'Títulos totales de clubes'!N15</f>
        <v>5</v>
      </c>
      <c r="F28" s="41"/>
      <c r="G28" s="40">
        <f>'Títulos totales de clubes'!N16</f>
        <v>5</v>
      </c>
      <c r="H28" s="41"/>
      <c r="I28" s="40">
        <f>'Títulos totales de clubes'!N17</f>
        <v>4</v>
      </c>
      <c r="J28" s="41"/>
      <c r="K28" s="40">
        <f>'Títulos totales de clubes'!N18</f>
        <v>4</v>
      </c>
      <c r="L28" s="4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2"/>
      <c r="B29" s="43"/>
      <c r="C29" s="42"/>
      <c r="D29" s="43"/>
      <c r="E29" s="42"/>
      <c r="F29" s="43"/>
      <c r="G29" s="42"/>
      <c r="H29" s="43"/>
      <c r="I29" s="42"/>
      <c r="J29" s="43"/>
      <c r="K29" s="42"/>
      <c r="L29" s="4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2"/>
      <c r="B30" s="43"/>
      <c r="C30" s="42"/>
      <c r="D30" s="43"/>
      <c r="E30" s="42"/>
      <c r="F30" s="43"/>
      <c r="G30" s="42"/>
      <c r="H30" s="43"/>
      <c r="I30" s="42"/>
      <c r="J30" s="43"/>
      <c r="K30" s="42"/>
      <c r="L30" s="4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44"/>
      <c r="B31" s="45"/>
      <c r="C31" s="44"/>
      <c r="D31" s="45"/>
      <c r="E31" s="44"/>
      <c r="F31" s="45"/>
      <c r="G31" s="44"/>
      <c r="H31" s="45"/>
      <c r="I31" s="44"/>
      <c r="J31" s="45"/>
      <c r="K31" s="44"/>
      <c r="L31" s="4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thickBot="1">
      <c r="A33" s="39" t="s">
        <v>206</v>
      </c>
      <c r="B33" s="39"/>
      <c r="C33" s="39" t="s">
        <v>137</v>
      </c>
      <c r="D33" s="39"/>
      <c r="E33" s="39" t="s">
        <v>133</v>
      </c>
      <c r="F33" s="39"/>
      <c r="G33" s="39" t="s">
        <v>164</v>
      </c>
      <c r="H33" s="39"/>
      <c r="I33" s="39" t="s">
        <v>159</v>
      </c>
      <c r="J33" s="39"/>
      <c r="K33" s="39" t="s">
        <v>127</v>
      </c>
      <c r="L33" s="3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5"/>
      <c r="B34" s="6"/>
      <c r="C34" s="5"/>
      <c r="D34" s="6"/>
      <c r="E34" s="5"/>
      <c r="F34" s="6"/>
      <c r="G34" s="5"/>
      <c r="H34" s="6"/>
      <c r="I34" s="5"/>
      <c r="J34" s="6"/>
      <c r="K34" s="5"/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7"/>
      <c r="B35" s="8"/>
      <c r="C35" s="7"/>
      <c r="D35" s="8"/>
      <c r="E35" s="7"/>
      <c r="F35" s="8"/>
      <c r="G35" s="7"/>
      <c r="H35" s="8"/>
      <c r="I35" s="7"/>
      <c r="J35" s="8"/>
      <c r="K35" s="7"/>
      <c r="L35" s="8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7"/>
      <c r="B36" s="8"/>
      <c r="C36" s="7"/>
      <c r="D36" s="8"/>
      <c r="E36" s="7"/>
      <c r="F36" s="8"/>
      <c r="G36" s="7"/>
      <c r="H36" s="8"/>
      <c r="I36" s="7"/>
      <c r="J36" s="8"/>
      <c r="K36" s="7"/>
      <c r="L36" s="8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7"/>
      <c r="B37" s="8"/>
      <c r="C37" s="7"/>
      <c r="D37" s="8"/>
      <c r="E37" s="7"/>
      <c r="F37" s="8"/>
      <c r="G37" s="7"/>
      <c r="H37" s="8"/>
      <c r="I37" s="7"/>
      <c r="J37" s="8"/>
      <c r="K37" s="7"/>
      <c r="L37" s="8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7"/>
      <c r="B38" s="8"/>
      <c r="C38" s="7"/>
      <c r="D38" s="8"/>
      <c r="E38" s="7"/>
      <c r="F38" s="8"/>
      <c r="G38" s="7"/>
      <c r="H38" s="8"/>
      <c r="I38" s="7"/>
      <c r="J38" s="8"/>
      <c r="K38" s="7"/>
      <c r="L38" s="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7"/>
      <c r="B39" s="8"/>
      <c r="C39" s="7"/>
      <c r="D39" s="8"/>
      <c r="E39" s="7"/>
      <c r="F39" s="8"/>
      <c r="G39" s="7"/>
      <c r="H39" s="8"/>
      <c r="I39" s="7"/>
      <c r="J39" s="8"/>
      <c r="K39" s="7"/>
      <c r="L39" s="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7"/>
      <c r="B40" s="8"/>
      <c r="C40" s="7"/>
      <c r="D40" s="8"/>
      <c r="E40" s="7"/>
      <c r="F40" s="8"/>
      <c r="G40" s="7"/>
      <c r="H40" s="8"/>
      <c r="I40" s="7"/>
      <c r="J40" s="8"/>
      <c r="K40" s="7"/>
      <c r="L40" s="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thickBot="1">
      <c r="A41" s="9"/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>
      <c r="A42" s="40">
        <f>'Títulos totales de clubes'!N19</f>
        <v>4</v>
      </c>
      <c r="B42" s="41"/>
      <c r="C42" s="40">
        <f>'Títulos totales de clubes'!N20</f>
        <v>4</v>
      </c>
      <c r="D42" s="41"/>
      <c r="E42" s="40">
        <f>'Títulos totales de clubes'!N21</f>
        <v>4</v>
      </c>
      <c r="F42" s="41"/>
      <c r="G42" s="40">
        <f>'Títulos totales de clubes'!N22</f>
        <v>3</v>
      </c>
      <c r="H42" s="41"/>
      <c r="I42" s="40">
        <f>'Títulos totales de clubes'!N23</f>
        <v>3</v>
      </c>
      <c r="J42" s="41"/>
      <c r="K42" s="40">
        <f>'Títulos totales de clubes'!N24</f>
        <v>3</v>
      </c>
      <c r="L42" s="4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>
      <c r="A43" s="42"/>
      <c r="B43" s="43"/>
      <c r="C43" s="42"/>
      <c r="D43" s="43"/>
      <c r="E43" s="42"/>
      <c r="F43" s="43"/>
      <c r="G43" s="42"/>
      <c r="H43" s="43"/>
      <c r="I43" s="42"/>
      <c r="J43" s="43"/>
      <c r="K43" s="42"/>
      <c r="L43" s="4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>
      <c r="A44" s="42"/>
      <c r="B44" s="43"/>
      <c r="C44" s="42"/>
      <c r="D44" s="43"/>
      <c r="E44" s="42"/>
      <c r="F44" s="43"/>
      <c r="G44" s="42"/>
      <c r="H44" s="43"/>
      <c r="I44" s="42"/>
      <c r="J44" s="43"/>
      <c r="K44" s="42"/>
      <c r="L44" s="4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thickBot="1">
      <c r="A45" s="44"/>
      <c r="B45" s="45"/>
      <c r="C45" s="44"/>
      <c r="D45" s="45"/>
      <c r="E45" s="44"/>
      <c r="F45" s="45"/>
      <c r="G45" s="44"/>
      <c r="H45" s="45"/>
      <c r="I45" s="44"/>
      <c r="J45" s="45"/>
      <c r="K45" s="44"/>
      <c r="L45" s="4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thickBot="1">
      <c r="A47" s="39" t="s">
        <v>131</v>
      </c>
      <c r="B47" s="39"/>
      <c r="C47" s="39" t="s">
        <v>140</v>
      </c>
      <c r="D47" s="39"/>
      <c r="E47" s="39" t="s">
        <v>136</v>
      </c>
      <c r="F47" s="39"/>
      <c r="G47" s="39" t="s">
        <v>151</v>
      </c>
      <c r="H47" s="39"/>
      <c r="I47" s="39" t="s">
        <v>162</v>
      </c>
      <c r="J47" s="39"/>
      <c r="K47" s="39" t="s">
        <v>129</v>
      </c>
      <c r="L47" s="3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5"/>
      <c r="B48" s="6"/>
      <c r="C48" s="5"/>
      <c r="D48" s="6"/>
      <c r="E48" s="5"/>
      <c r="F48" s="6"/>
      <c r="G48" s="5"/>
      <c r="H48" s="6"/>
      <c r="I48" s="5"/>
      <c r="J48" s="6"/>
      <c r="K48" s="5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7"/>
      <c r="B49" s="8"/>
      <c r="C49" s="7"/>
      <c r="D49" s="8"/>
      <c r="E49" s="7"/>
      <c r="F49" s="8"/>
      <c r="G49" s="7"/>
      <c r="H49" s="8"/>
      <c r="I49" s="7"/>
      <c r="J49" s="8"/>
      <c r="K49" s="7"/>
      <c r="L49" s="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7"/>
      <c r="B50" s="8"/>
      <c r="C50" s="7"/>
      <c r="D50" s="8"/>
      <c r="E50" s="7"/>
      <c r="F50" s="8"/>
      <c r="G50" s="7"/>
      <c r="H50" s="8"/>
      <c r="I50" s="7"/>
      <c r="J50" s="8"/>
      <c r="K50" s="7"/>
      <c r="L50" s="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7"/>
      <c r="B51" s="8"/>
      <c r="C51" s="7"/>
      <c r="D51" s="8"/>
      <c r="E51" s="7"/>
      <c r="F51" s="8"/>
      <c r="G51" s="7"/>
      <c r="H51" s="8"/>
      <c r="I51" s="7"/>
      <c r="J51" s="8"/>
      <c r="K51" s="7"/>
      <c r="L51" s="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7"/>
      <c r="B52" s="8"/>
      <c r="C52" s="7"/>
      <c r="D52" s="8"/>
      <c r="E52" s="7"/>
      <c r="F52" s="8"/>
      <c r="G52" s="7"/>
      <c r="H52" s="8"/>
      <c r="I52" s="7"/>
      <c r="J52" s="8"/>
      <c r="K52" s="7"/>
      <c r="L52" s="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7"/>
      <c r="B53" s="8"/>
      <c r="C53" s="7"/>
      <c r="D53" s="8"/>
      <c r="E53" s="7"/>
      <c r="F53" s="8"/>
      <c r="G53" s="7"/>
      <c r="H53" s="8"/>
      <c r="I53" s="7"/>
      <c r="J53" s="8"/>
      <c r="K53" s="7"/>
      <c r="L53" s="8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7"/>
      <c r="B54" s="8"/>
      <c r="C54" s="7"/>
      <c r="D54" s="8"/>
      <c r="E54" s="7"/>
      <c r="F54" s="8"/>
      <c r="G54" s="7"/>
      <c r="H54" s="8"/>
      <c r="I54" s="7"/>
      <c r="J54" s="8"/>
      <c r="K54" s="7"/>
      <c r="L54" s="8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thickBot="1">
      <c r="A55" s="9"/>
      <c r="B55" s="10"/>
      <c r="C55" s="9"/>
      <c r="D55" s="10"/>
      <c r="E55" s="9"/>
      <c r="F55" s="10"/>
      <c r="G55" s="9"/>
      <c r="H55" s="10"/>
      <c r="I55" s="9"/>
      <c r="J55" s="10"/>
      <c r="K55" s="9"/>
      <c r="L55" s="1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customHeight="1">
      <c r="A56" s="40">
        <f>'Títulos totales de clubes'!N25</f>
        <v>3</v>
      </c>
      <c r="B56" s="41"/>
      <c r="C56" s="40">
        <f>'Títulos totales de clubes'!N26</f>
        <v>3</v>
      </c>
      <c r="D56" s="41"/>
      <c r="E56" s="40">
        <f>'Títulos totales de clubes'!N27</f>
        <v>3</v>
      </c>
      <c r="F56" s="41"/>
      <c r="G56" s="40">
        <f>'Títulos totales de clubes'!N28</f>
        <v>2</v>
      </c>
      <c r="H56" s="41"/>
      <c r="I56" s="40">
        <f>'Títulos totales de clubes'!N29</f>
        <v>2</v>
      </c>
      <c r="J56" s="41"/>
      <c r="K56" s="40">
        <f>'Títulos totales de clubes'!N30</f>
        <v>2</v>
      </c>
      <c r="L56" s="4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customHeight="1">
      <c r="A57" s="42"/>
      <c r="B57" s="43"/>
      <c r="C57" s="42"/>
      <c r="D57" s="43"/>
      <c r="E57" s="42"/>
      <c r="F57" s="43"/>
      <c r="G57" s="42"/>
      <c r="H57" s="43"/>
      <c r="I57" s="42"/>
      <c r="J57" s="43"/>
      <c r="K57" s="42"/>
      <c r="L57" s="4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customHeight="1">
      <c r="A58" s="42"/>
      <c r="B58" s="43"/>
      <c r="C58" s="42"/>
      <c r="D58" s="43"/>
      <c r="E58" s="42"/>
      <c r="F58" s="43"/>
      <c r="G58" s="42"/>
      <c r="H58" s="43"/>
      <c r="I58" s="42"/>
      <c r="J58" s="43"/>
      <c r="K58" s="42"/>
      <c r="L58" s="4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thickBot="1">
      <c r="A59" s="44"/>
      <c r="B59" s="45"/>
      <c r="C59" s="44"/>
      <c r="D59" s="45"/>
      <c r="E59" s="44"/>
      <c r="F59" s="45"/>
      <c r="G59" s="44"/>
      <c r="H59" s="45"/>
      <c r="I59" s="44"/>
      <c r="J59" s="45"/>
      <c r="K59" s="44"/>
      <c r="L59" s="4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thickBot="1">
      <c r="A61" s="39" t="s">
        <v>223</v>
      </c>
      <c r="B61" s="39"/>
      <c r="C61" s="39" t="s">
        <v>145</v>
      </c>
      <c r="D61" s="39"/>
      <c r="E61" s="39" t="s">
        <v>224</v>
      </c>
      <c r="F61" s="39"/>
      <c r="G61" s="39" t="s">
        <v>214</v>
      </c>
      <c r="H61" s="39"/>
      <c r="I61" s="39" t="s">
        <v>179</v>
      </c>
      <c r="J61" s="39"/>
      <c r="K61" s="39" t="s">
        <v>148</v>
      </c>
      <c r="L61" s="39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5"/>
      <c r="B62" s="6"/>
      <c r="C62" s="5"/>
      <c r="D62" s="6"/>
      <c r="E62" s="5"/>
      <c r="F62" s="6"/>
      <c r="G62" s="5"/>
      <c r="H62" s="6"/>
      <c r="I62" s="5"/>
      <c r="J62" s="6"/>
      <c r="K62" s="5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7"/>
      <c r="B63" s="8"/>
      <c r="C63" s="7"/>
      <c r="D63" s="8"/>
      <c r="E63" s="7"/>
      <c r="F63" s="8"/>
      <c r="G63" s="7"/>
      <c r="H63" s="8"/>
      <c r="I63" s="7"/>
      <c r="J63" s="8"/>
      <c r="K63" s="7"/>
      <c r="L63" s="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7"/>
      <c r="B64" s="8"/>
      <c r="C64" s="7"/>
      <c r="D64" s="8"/>
      <c r="E64" s="7"/>
      <c r="F64" s="8"/>
      <c r="G64" s="7"/>
      <c r="H64" s="8"/>
      <c r="I64" s="7"/>
      <c r="J64" s="8"/>
      <c r="K64" s="7"/>
      <c r="L64" s="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7"/>
      <c r="B65" s="8"/>
      <c r="C65" s="7"/>
      <c r="D65" s="8"/>
      <c r="E65" s="7"/>
      <c r="F65" s="8"/>
      <c r="G65" s="59" t="s">
        <v>53</v>
      </c>
      <c r="H65" s="60"/>
      <c r="I65" s="7"/>
      <c r="J65" s="8"/>
      <c r="K65" s="7"/>
      <c r="L65" s="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7"/>
      <c r="B66" s="8"/>
      <c r="C66" s="7"/>
      <c r="D66" s="8"/>
      <c r="E66" s="7"/>
      <c r="F66" s="8"/>
      <c r="G66" s="59" t="s">
        <v>233</v>
      </c>
      <c r="H66" s="60"/>
      <c r="I66" s="7"/>
      <c r="J66" s="8"/>
      <c r="K66" s="7"/>
      <c r="L66" s="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7"/>
      <c r="B67" s="8"/>
      <c r="C67" s="7"/>
      <c r="D67" s="8"/>
      <c r="E67" s="7"/>
      <c r="F67" s="8"/>
      <c r="G67" s="7"/>
      <c r="H67" s="8"/>
      <c r="I67" s="7"/>
      <c r="J67" s="8"/>
      <c r="K67" s="7"/>
      <c r="L67" s="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7"/>
      <c r="B68" s="8"/>
      <c r="C68" s="7"/>
      <c r="D68" s="8"/>
      <c r="E68" s="7"/>
      <c r="F68" s="8"/>
      <c r="G68" s="7"/>
      <c r="H68" s="8"/>
      <c r="I68" s="7"/>
      <c r="J68" s="8"/>
      <c r="K68" s="7"/>
      <c r="L68" s="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thickBot="1">
      <c r="A69" s="9"/>
      <c r="B69" s="10"/>
      <c r="C69" s="9"/>
      <c r="D69" s="10"/>
      <c r="E69" s="9"/>
      <c r="F69" s="10"/>
      <c r="G69" s="9"/>
      <c r="H69" s="10"/>
      <c r="I69" s="9"/>
      <c r="J69" s="10"/>
      <c r="K69" s="9"/>
      <c r="L69" s="1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0">
        <f>'Títulos totales de clubes'!N31</f>
        <v>2</v>
      </c>
      <c r="B70" s="41"/>
      <c r="C70" s="40">
        <f>'Títulos totales de clubes'!N32</f>
        <v>2</v>
      </c>
      <c r="D70" s="41"/>
      <c r="E70" s="40">
        <f>'Títulos totales de clubes'!N33</f>
        <v>2</v>
      </c>
      <c r="F70" s="41"/>
      <c r="G70" s="40">
        <f>'Títulos totales de clubes'!N34</f>
        <v>2</v>
      </c>
      <c r="H70" s="41"/>
      <c r="I70" s="40">
        <f>'Títulos totales de clubes'!N35</f>
        <v>2</v>
      </c>
      <c r="J70" s="41"/>
      <c r="K70" s="40">
        <f>'Títulos totales de clubes'!N37</f>
        <v>1</v>
      </c>
      <c r="L70" s="4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customHeight="1">
      <c r="A71" s="42"/>
      <c r="B71" s="43"/>
      <c r="C71" s="42"/>
      <c r="D71" s="43"/>
      <c r="E71" s="42"/>
      <c r="F71" s="43"/>
      <c r="G71" s="42"/>
      <c r="H71" s="43"/>
      <c r="I71" s="42"/>
      <c r="J71" s="43"/>
      <c r="K71" s="42"/>
      <c r="L71" s="4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>
      <c r="A72" s="42"/>
      <c r="B72" s="43"/>
      <c r="C72" s="42"/>
      <c r="D72" s="43"/>
      <c r="E72" s="42"/>
      <c r="F72" s="43"/>
      <c r="G72" s="42"/>
      <c r="H72" s="43"/>
      <c r="I72" s="42"/>
      <c r="J72" s="43"/>
      <c r="K72" s="42"/>
      <c r="L72" s="4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customHeight="1" thickBot="1">
      <c r="A73" s="44"/>
      <c r="B73" s="45"/>
      <c r="C73" s="44"/>
      <c r="D73" s="45"/>
      <c r="E73" s="44"/>
      <c r="F73" s="45"/>
      <c r="G73" s="44"/>
      <c r="H73" s="45"/>
      <c r="I73" s="44"/>
      <c r="J73" s="45"/>
      <c r="K73" s="44"/>
      <c r="L73" s="4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thickBot="1">
      <c r="A75" s="39" t="s">
        <v>155</v>
      </c>
      <c r="B75" s="39"/>
      <c r="C75" s="39" t="s">
        <v>154</v>
      </c>
      <c r="D75" s="39"/>
      <c r="E75" s="39" t="s">
        <v>225</v>
      </c>
      <c r="F75" s="39"/>
      <c r="G75" s="39" t="s">
        <v>226</v>
      </c>
      <c r="H75" s="39"/>
      <c r="I75" s="39" t="s">
        <v>163</v>
      </c>
      <c r="J75" s="39"/>
      <c r="K75" s="39" t="s">
        <v>227</v>
      </c>
      <c r="L75" s="39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5"/>
      <c r="B76" s="6"/>
      <c r="C76" s="5"/>
      <c r="D76" s="6"/>
      <c r="E76" s="5"/>
      <c r="F76" s="6"/>
      <c r="G76" s="5"/>
      <c r="H76" s="6"/>
      <c r="I76" s="5"/>
      <c r="J76" s="6"/>
      <c r="K76" s="5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7"/>
      <c r="B77" s="8"/>
      <c r="C77" s="7"/>
      <c r="D77" s="8"/>
      <c r="E77" s="7"/>
      <c r="F77" s="8"/>
      <c r="G77" s="7"/>
      <c r="H77" s="8"/>
      <c r="I77" s="7"/>
      <c r="J77" s="8"/>
      <c r="K77" s="7"/>
      <c r="L77" s="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7"/>
      <c r="B78" s="8"/>
      <c r="C78" s="7"/>
      <c r="D78" s="8"/>
      <c r="E78" s="7"/>
      <c r="F78" s="8"/>
      <c r="G78" s="7"/>
      <c r="H78" s="8"/>
      <c r="I78" s="7"/>
      <c r="J78" s="8"/>
      <c r="K78" s="7"/>
      <c r="L78" s="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7"/>
      <c r="B79" s="8"/>
      <c r="C79" s="7"/>
      <c r="D79" s="8"/>
      <c r="E79" s="7"/>
      <c r="F79" s="8"/>
      <c r="G79" s="7"/>
      <c r="H79" s="8"/>
      <c r="I79" s="7"/>
      <c r="J79" s="8"/>
      <c r="K79" s="7"/>
      <c r="L79" s="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7"/>
      <c r="B80" s="8"/>
      <c r="C80" s="7"/>
      <c r="D80" s="8"/>
      <c r="E80" s="7"/>
      <c r="F80" s="8"/>
      <c r="G80" s="7"/>
      <c r="H80" s="8"/>
      <c r="I80" s="7"/>
      <c r="J80" s="8"/>
      <c r="K80" s="7"/>
      <c r="L80" s="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7"/>
      <c r="B81" s="8"/>
      <c r="C81" s="7"/>
      <c r="D81" s="8"/>
      <c r="E81" s="7"/>
      <c r="F81" s="8"/>
      <c r="G81" s="7"/>
      <c r="H81" s="8"/>
      <c r="I81" s="7"/>
      <c r="J81" s="8"/>
      <c r="K81" s="7"/>
      <c r="L81" s="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7"/>
      <c r="B82" s="8"/>
      <c r="C82" s="7"/>
      <c r="D82" s="8"/>
      <c r="E82" s="7"/>
      <c r="F82" s="8"/>
      <c r="G82" s="7"/>
      <c r="H82" s="8"/>
      <c r="I82" s="7"/>
      <c r="J82" s="8"/>
      <c r="K82" s="7"/>
      <c r="L82" s="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thickBot="1">
      <c r="A83" s="9"/>
      <c r="B83" s="10"/>
      <c r="C83" s="9"/>
      <c r="D83" s="10"/>
      <c r="E83" s="9"/>
      <c r="F83" s="10"/>
      <c r="G83" s="9"/>
      <c r="H83" s="10"/>
      <c r="I83" s="9"/>
      <c r="J83" s="10"/>
      <c r="K83" s="9"/>
      <c r="L83" s="10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0">
        <f>'Títulos totales de clubes'!N38</f>
        <v>1</v>
      </c>
      <c r="B84" s="41"/>
      <c r="C84" s="40">
        <f>'Títulos totales de clubes'!N39</f>
        <v>1</v>
      </c>
      <c r="D84" s="41"/>
      <c r="E84" s="40">
        <f>'Títulos totales de clubes'!N40</f>
        <v>1</v>
      </c>
      <c r="F84" s="41"/>
      <c r="G84" s="40">
        <f>'Títulos totales de clubes'!N41</f>
        <v>1</v>
      </c>
      <c r="H84" s="41"/>
      <c r="I84" s="40">
        <f>'Títulos totales de clubes'!N42</f>
        <v>1</v>
      </c>
      <c r="J84" s="41"/>
      <c r="K84" s="40">
        <f>'Títulos totales de clubes'!N43</f>
        <v>1</v>
      </c>
      <c r="L84" s="4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2"/>
      <c r="B85" s="43"/>
      <c r="C85" s="42"/>
      <c r="D85" s="43"/>
      <c r="E85" s="42"/>
      <c r="F85" s="43"/>
      <c r="G85" s="42"/>
      <c r="H85" s="43"/>
      <c r="I85" s="42"/>
      <c r="J85" s="43"/>
      <c r="K85" s="42"/>
      <c r="L85" s="4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2"/>
      <c r="B86" s="43"/>
      <c r="C86" s="42"/>
      <c r="D86" s="43"/>
      <c r="E86" s="42"/>
      <c r="F86" s="43"/>
      <c r="G86" s="42"/>
      <c r="H86" s="43"/>
      <c r="I86" s="42"/>
      <c r="J86" s="43"/>
      <c r="K86" s="42"/>
      <c r="L86" s="4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thickBot="1">
      <c r="A87" s="44"/>
      <c r="B87" s="45"/>
      <c r="C87" s="44"/>
      <c r="D87" s="45"/>
      <c r="E87" s="44"/>
      <c r="F87" s="45"/>
      <c r="G87" s="44"/>
      <c r="H87" s="45"/>
      <c r="I87" s="44"/>
      <c r="J87" s="45"/>
      <c r="K87" s="44"/>
      <c r="L87" s="4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thickBot="1">
      <c r="A89" s="39" t="s">
        <v>160</v>
      </c>
      <c r="B89" s="39"/>
      <c r="C89" s="39" t="s">
        <v>228</v>
      </c>
      <c r="D89" s="39"/>
      <c r="E89" s="39" t="s">
        <v>229</v>
      </c>
      <c r="F89" s="39"/>
      <c r="G89" s="39" t="s">
        <v>121</v>
      </c>
      <c r="H89" s="39"/>
      <c r="I89" s="39" t="s">
        <v>230</v>
      </c>
      <c r="J89" s="39"/>
      <c r="K89" s="39" t="s">
        <v>143</v>
      </c>
      <c r="L89" s="3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5"/>
      <c r="B90" s="6"/>
      <c r="C90" s="5"/>
      <c r="D90" s="6"/>
      <c r="E90" s="5"/>
      <c r="F90" s="6"/>
      <c r="G90" s="5"/>
      <c r="H90" s="6"/>
      <c r="I90" s="5"/>
      <c r="J90" s="6"/>
      <c r="K90" s="5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7"/>
      <c r="B91" s="8"/>
      <c r="C91" s="7"/>
      <c r="D91" s="8"/>
      <c r="E91" s="7"/>
      <c r="F91" s="8"/>
      <c r="G91" s="7"/>
      <c r="H91" s="8"/>
      <c r="I91" s="7"/>
      <c r="J91" s="8"/>
      <c r="K91" s="7"/>
      <c r="L91" s="8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7"/>
      <c r="B92" s="8"/>
      <c r="C92" s="7"/>
      <c r="D92" s="8"/>
      <c r="E92" s="7"/>
      <c r="F92" s="8"/>
      <c r="G92" s="7"/>
      <c r="H92" s="8"/>
      <c r="I92" s="7"/>
      <c r="J92" s="8"/>
      <c r="K92" s="7"/>
      <c r="L92" s="8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7"/>
      <c r="B93" s="8"/>
      <c r="C93" s="7"/>
      <c r="D93" s="8"/>
      <c r="E93" s="7"/>
      <c r="F93" s="8"/>
      <c r="G93" s="7"/>
      <c r="H93" s="8"/>
      <c r="I93" s="7"/>
      <c r="J93" s="8"/>
      <c r="K93" s="7"/>
      <c r="L93" s="8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7"/>
      <c r="B94" s="8"/>
      <c r="C94" s="7"/>
      <c r="D94" s="8"/>
      <c r="E94" s="7"/>
      <c r="F94" s="8"/>
      <c r="G94" s="7"/>
      <c r="H94" s="8"/>
      <c r="I94" s="7"/>
      <c r="J94" s="8"/>
      <c r="K94" s="7"/>
      <c r="L94" s="8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7"/>
      <c r="B95" s="8"/>
      <c r="C95" s="7"/>
      <c r="D95" s="8"/>
      <c r="E95" s="7"/>
      <c r="F95" s="8"/>
      <c r="G95" s="7"/>
      <c r="H95" s="8"/>
      <c r="I95" s="7"/>
      <c r="J95" s="8"/>
      <c r="K95" s="7"/>
      <c r="L95" s="8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7"/>
      <c r="B96" s="8"/>
      <c r="C96" s="7"/>
      <c r="D96" s="8"/>
      <c r="E96" s="7"/>
      <c r="F96" s="8"/>
      <c r="G96" s="7"/>
      <c r="H96" s="8"/>
      <c r="I96" s="7"/>
      <c r="J96" s="8"/>
      <c r="K96" s="7"/>
      <c r="L96" s="8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thickBot="1">
      <c r="A97" s="9"/>
      <c r="B97" s="10"/>
      <c r="C97" s="9"/>
      <c r="D97" s="10"/>
      <c r="E97" s="9"/>
      <c r="F97" s="10"/>
      <c r="G97" s="9"/>
      <c r="H97" s="10"/>
      <c r="I97" s="9"/>
      <c r="J97" s="10"/>
      <c r="K97" s="9"/>
      <c r="L97" s="1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0">
        <f>'Títulos totales de clubes'!N44</f>
        <v>1</v>
      </c>
      <c r="B98" s="41"/>
      <c r="C98" s="40">
        <f>'Títulos totales de clubes'!N45</f>
        <v>1</v>
      </c>
      <c r="D98" s="41"/>
      <c r="E98" s="40">
        <f>'Títulos totales de clubes'!N46</f>
        <v>1</v>
      </c>
      <c r="F98" s="41"/>
      <c r="G98" s="40">
        <f>'Títulos totales de clubes'!N47</f>
        <v>1</v>
      </c>
      <c r="H98" s="41"/>
      <c r="I98" s="40">
        <f>'Títulos totales de clubes'!N48</f>
        <v>1</v>
      </c>
      <c r="J98" s="41"/>
      <c r="K98" s="40">
        <f>'Títulos totales de clubes'!N49</f>
        <v>1</v>
      </c>
      <c r="L98" s="4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2"/>
      <c r="B99" s="43"/>
      <c r="C99" s="42"/>
      <c r="D99" s="43"/>
      <c r="E99" s="42"/>
      <c r="F99" s="43"/>
      <c r="G99" s="42"/>
      <c r="H99" s="43"/>
      <c r="I99" s="42"/>
      <c r="J99" s="43"/>
      <c r="K99" s="42"/>
      <c r="L99" s="4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2"/>
      <c r="B100" s="43"/>
      <c r="C100" s="42"/>
      <c r="D100" s="43"/>
      <c r="E100" s="42"/>
      <c r="F100" s="43"/>
      <c r="G100" s="42"/>
      <c r="H100" s="43"/>
      <c r="I100" s="42"/>
      <c r="J100" s="43"/>
      <c r="K100" s="42"/>
      <c r="L100" s="4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thickBot="1">
      <c r="A101" s="44"/>
      <c r="B101" s="45"/>
      <c r="C101" s="44"/>
      <c r="D101" s="45"/>
      <c r="E101" s="44"/>
      <c r="F101" s="45"/>
      <c r="G101" s="44"/>
      <c r="H101" s="45"/>
      <c r="I101" s="44"/>
      <c r="J101" s="45"/>
      <c r="K101" s="44"/>
      <c r="L101" s="4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thickBot="1">
      <c r="A103" s="39" t="s">
        <v>146</v>
      </c>
      <c r="B103" s="39"/>
      <c r="C103" s="39" t="s">
        <v>139</v>
      </c>
      <c r="D103" s="39"/>
      <c r="E103" s="39" t="s">
        <v>134</v>
      </c>
      <c r="F103" s="39"/>
      <c r="G103" s="39" t="s">
        <v>135</v>
      </c>
      <c r="H103" s="39"/>
      <c r="I103" s="39" t="s">
        <v>186</v>
      </c>
      <c r="J103" s="39"/>
      <c r="K103" s="39" t="s">
        <v>231</v>
      </c>
      <c r="L103" s="3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5"/>
      <c r="B104" s="6"/>
      <c r="C104" s="5"/>
      <c r="D104" s="6"/>
      <c r="E104" s="5"/>
      <c r="F104" s="6"/>
      <c r="G104" s="5"/>
      <c r="H104" s="6"/>
      <c r="I104" s="5"/>
      <c r="J104" s="6"/>
      <c r="K104" s="5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7"/>
      <c r="B105" s="8"/>
      <c r="C105" s="7"/>
      <c r="D105" s="8"/>
      <c r="E105" s="7"/>
      <c r="F105" s="8"/>
      <c r="G105" s="7"/>
      <c r="H105" s="8"/>
      <c r="I105" s="7"/>
      <c r="J105" s="8"/>
      <c r="K105" s="7"/>
      <c r="L105" s="8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7"/>
      <c r="B106" s="8"/>
      <c r="C106" s="7"/>
      <c r="D106" s="8"/>
      <c r="E106" s="7"/>
      <c r="F106" s="8"/>
      <c r="G106" s="7"/>
      <c r="H106" s="8"/>
      <c r="I106" s="7"/>
      <c r="J106" s="8"/>
      <c r="K106" s="7"/>
      <c r="L106" s="8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7"/>
      <c r="B107" s="8"/>
      <c r="C107" s="7"/>
      <c r="D107" s="8"/>
      <c r="E107" s="7"/>
      <c r="F107" s="8"/>
      <c r="G107" s="7"/>
      <c r="H107" s="8"/>
      <c r="I107" s="7"/>
      <c r="J107" s="8"/>
      <c r="K107" s="7"/>
      <c r="L107" s="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7"/>
      <c r="B108" s="8"/>
      <c r="C108" s="7"/>
      <c r="D108" s="8"/>
      <c r="E108" s="7"/>
      <c r="F108" s="8"/>
      <c r="G108" s="7"/>
      <c r="H108" s="8"/>
      <c r="I108" s="7"/>
      <c r="J108" s="8"/>
      <c r="K108" s="7"/>
      <c r="L108" s="8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7"/>
      <c r="B109" s="8"/>
      <c r="C109" s="7"/>
      <c r="D109" s="8"/>
      <c r="E109" s="7"/>
      <c r="F109" s="8"/>
      <c r="G109" s="7"/>
      <c r="H109" s="8"/>
      <c r="I109" s="7"/>
      <c r="J109" s="8"/>
      <c r="K109" s="7"/>
      <c r="L109" s="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7"/>
      <c r="B110" s="8"/>
      <c r="C110" s="7"/>
      <c r="D110" s="8"/>
      <c r="E110" s="7"/>
      <c r="F110" s="8"/>
      <c r="G110" s="7"/>
      <c r="H110" s="8"/>
      <c r="I110" s="7"/>
      <c r="J110" s="8"/>
      <c r="K110" s="7"/>
      <c r="L110" s="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thickBot="1">
      <c r="A111" s="9"/>
      <c r="B111" s="10"/>
      <c r="C111" s="9"/>
      <c r="D111" s="10"/>
      <c r="E111" s="9"/>
      <c r="F111" s="10"/>
      <c r="G111" s="9"/>
      <c r="H111" s="10"/>
      <c r="I111" s="9"/>
      <c r="J111" s="10"/>
      <c r="K111" s="9"/>
      <c r="L111" s="10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0">
        <f>'Títulos totales de clubes'!N50</f>
        <v>1</v>
      </c>
      <c r="B112" s="41"/>
      <c r="C112" s="40">
        <f>'Títulos totales de clubes'!N51</f>
        <v>1</v>
      </c>
      <c r="D112" s="41"/>
      <c r="E112" s="40">
        <f>'Títulos totales de clubes'!N52</f>
        <v>1</v>
      </c>
      <c r="F112" s="41"/>
      <c r="G112" s="40">
        <f>'Títulos totales de clubes'!N53</f>
        <v>1</v>
      </c>
      <c r="H112" s="41"/>
      <c r="I112" s="40">
        <f>'Títulos totales de clubes'!N54</f>
        <v>1</v>
      </c>
      <c r="J112" s="41"/>
      <c r="K112" s="40">
        <f>'Títulos totales de clubes'!N555</f>
        <v>0</v>
      </c>
      <c r="L112" s="41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2"/>
      <c r="B113" s="43"/>
      <c r="C113" s="42"/>
      <c r="D113" s="43"/>
      <c r="E113" s="42"/>
      <c r="F113" s="43"/>
      <c r="G113" s="42"/>
      <c r="H113" s="43"/>
      <c r="I113" s="42"/>
      <c r="J113" s="43"/>
      <c r="K113" s="42"/>
      <c r="L113" s="4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2"/>
      <c r="B114" s="43"/>
      <c r="C114" s="42"/>
      <c r="D114" s="43"/>
      <c r="E114" s="42"/>
      <c r="F114" s="43"/>
      <c r="G114" s="42"/>
      <c r="H114" s="43"/>
      <c r="I114" s="42"/>
      <c r="J114" s="43"/>
      <c r="K114" s="42"/>
      <c r="L114" s="4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thickBot="1">
      <c r="A115" s="44"/>
      <c r="B115" s="45"/>
      <c r="C115" s="44"/>
      <c r="D115" s="45"/>
      <c r="E115" s="44"/>
      <c r="F115" s="45"/>
      <c r="G115" s="44"/>
      <c r="H115" s="45"/>
      <c r="I115" s="44"/>
      <c r="J115" s="45"/>
      <c r="K115" s="44"/>
      <c r="L115" s="4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thickBot="1">
      <c r="A117" s="39" t="s">
        <v>180</v>
      </c>
      <c r="B117" s="39"/>
      <c r="C117" s="39" t="s">
        <v>210</v>
      </c>
      <c r="D117" s="39"/>
      <c r="E117" s="39" t="s">
        <v>183</v>
      </c>
      <c r="F117" s="39"/>
      <c r="G117" s="39" t="s">
        <v>182</v>
      </c>
      <c r="H117" s="39"/>
      <c r="I117" s="39" t="s">
        <v>232</v>
      </c>
      <c r="J117" s="39"/>
      <c r="K117" s="39" t="s">
        <v>147</v>
      </c>
      <c r="L117" s="3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5"/>
      <c r="B118" s="6"/>
      <c r="C118" s="5"/>
      <c r="D118" s="6"/>
      <c r="E118" s="5"/>
      <c r="F118" s="6"/>
      <c r="G118" s="5"/>
      <c r="H118" s="6"/>
      <c r="I118" s="5"/>
      <c r="J118" s="6"/>
      <c r="K118" s="5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7"/>
      <c r="B119" s="8"/>
      <c r="C119" s="7"/>
      <c r="D119" s="8"/>
      <c r="E119" s="7"/>
      <c r="F119" s="8"/>
      <c r="G119" s="7"/>
      <c r="H119" s="8"/>
      <c r="I119" s="7"/>
      <c r="J119" s="8"/>
      <c r="K119" s="7"/>
      <c r="L119" s="8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7"/>
      <c r="B120" s="8"/>
      <c r="C120" s="7"/>
      <c r="D120" s="8"/>
      <c r="E120" s="7"/>
      <c r="F120" s="8"/>
      <c r="G120" s="7"/>
      <c r="H120" s="8"/>
      <c r="I120" s="7"/>
      <c r="J120" s="8"/>
      <c r="K120" s="7"/>
      <c r="L120" s="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7"/>
      <c r="B121" s="8"/>
      <c r="C121" s="7"/>
      <c r="D121" s="8"/>
      <c r="E121" s="7"/>
      <c r="F121" s="8"/>
      <c r="G121" s="7"/>
      <c r="H121" s="8"/>
      <c r="I121" s="7"/>
      <c r="J121" s="8"/>
      <c r="K121" s="7"/>
      <c r="L121" s="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7"/>
      <c r="B122" s="8"/>
      <c r="C122" s="7"/>
      <c r="D122" s="8"/>
      <c r="E122" s="7"/>
      <c r="F122" s="8"/>
      <c r="G122" s="7"/>
      <c r="H122" s="8"/>
      <c r="I122" s="7"/>
      <c r="J122" s="8"/>
      <c r="K122" s="7"/>
      <c r="L122" s="8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7"/>
      <c r="B123" s="8"/>
      <c r="C123" s="7"/>
      <c r="D123" s="8"/>
      <c r="E123" s="7"/>
      <c r="F123" s="8"/>
      <c r="G123" s="7"/>
      <c r="H123" s="8"/>
      <c r="I123" s="7"/>
      <c r="J123" s="8"/>
      <c r="K123" s="7"/>
      <c r="L123" s="8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7"/>
      <c r="B124" s="8"/>
      <c r="C124" s="7"/>
      <c r="D124" s="8"/>
      <c r="E124" s="7"/>
      <c r="F124" s="8"/>
      <c r="G124" s="7"/>
      <c r="H124" s="8"/>
      <c r="I124" s="7"/>
      <c r="J124" s="8"/>
      <c r="K124" s="7"/>
      <c r="L124" s="8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thickBot="1">
      <c r="A125" s="9"/>
      <c r="B125" s="10"/>
      <c r="C125" s="9"/>
      <c r="D125" s="10"/>
      <c r="E125" s="9"/>
      <c r="F125" s="10"/>
      <c r="G125" s="9"/>
      <c r="H125" s="10"/>
      <c r="I125" s="9"/>
      <c r="J125" s="10"/>
      <c r="K125" s="9"/>
      <c r="L125" s="10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0">
        <f>'Títulos totales de clubes'!N56</f>
        <v>1</v>
      </c>
      <c r="B126" s="41"/>
      <c r="C126" s="40">
        <f>'Títulos totales de clubes'!N57</f>
        <v>1</v>
      </c>
      <c r="D126" s="41"/>
      <c r="E126" s="40">
        <f>'Títulos totales de clubes'!N58</f>
        <v>1</v>
      </c>
      <c r="F126" s="41"/>
      <c r="G126" s="40">
        <f>'Títulos totales de clubes'!N59</f>
        <v>1</v>
      </c>
      <c r="H126" s="41"/>
      <c r="I126" s="40">
        <f>'Títulos totales de clubes'!N60</f>
        <v>1</v>
      </c>
      <c r="J126" s="41"/>
      <c r="K126" s="40">
        <f>'Títulos totales de clubes'!N36</f>
        <v>1</v>
      </c>
      <c r="L126" s="41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2"/>
      <c r="B127" s="43"/>
      <c r="C127" s="42"/>
      <c r="D127" s="43"/>
      <c r="E127" s="42"/>
      <c r="F127" s="43"/>
      <c r="G127" s="42"/>
      <c r="H127" s="43"/>
      <c r="I127" s="42"/>
      <c r="J127" s="43"/>
      <c r="K127" s="42"/>
      <c r="L127" s="4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2"/>
      <c r="B128" s="43"/>
      <c r="C128" s="42"/>
      <c r="D128" s="43"/>
      <c r="E128" s="42"/>
      <c r="F128" s="43"/>
      <c r="G128" s="42"/>
      <c r="H128" s="43"/>
      <c r="I128" s="42"/>
      <c r="J128" s="43"/>
      <c r="K128" s="42"/>
      <c r="L128" s="4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thickBot="1">
      <c r="A129" s="44"/>
      <c r="B129" s="45"/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thickBot="1">
      <c r="A131" s="39" t="s">
        <v>184</v>
      </c>
      <c r="B131" s="39"/>
      <c r="C131" s="39" t="s">
        <v>238</v>
      </c>
      <c r="D131" s="39"/>
      <c r="E131" s="39" t="s">
        <v>243</v>
      </c>
      <c r="F131" s="39"/>
      <c r="G131" s="39" t="s">
        <v>198</v>
      </c>
      <c r="H131" s="39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5"/>
      <c r="B132" s="6"/>
      <c r="C132" s="5"/>
      <c r="D132" s="6"/>
      <c r="E132" s="5"/>
      <c r="F132" s="6"/>
      <c r="G132" s="5"/>
      <c r="H132" s="6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7"/>
      <c r="B133" s="8"/>
      <c r="C133" s="7"/>
      <c r="D133" s="8"/>
      <c r="E133" s="7"/>
      <c r="F133" s="8"/>
      <c r="G133" s="7"/>
      <c r="H133" s="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7"/>
      <c r="B134" s="8"/>
      <c r="C134" s="7"/>
      <c r="D134" s="8"/>
      <c r="E134" s="7"/>
      <c r="F134" s="8"/>
      <c r="G134" s="7"/>
      <c r="H134" s="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7"/>
      <c r="B135" s="8"/>
      <c r="C135" s="7"/>
      <c r="D135" s="8"/>
      <c r="E135" s="7"/>
      <c r="F135" s="8"/>
      <c r="G135" s="7"/>
      <c r="H135" s="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7"/>
      <c r="B136" s="8"/>
      <c r="C136" s="7"/>
      <c r="D136" s="8"/>
      <c r="E136" s="7"/>
      <c r="F136" s="8"/>
      <c r="G136" s="7"/>
      <c r="H136" s="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7"/>
      <c r="B137" s="8"/>
      <c r="C137" s="7"/>
      <c r="D137" s="8"/>
      <c r="E137" s="7"/>
      <c r="F137" s="8"/>
      <c r="G137" s="7"/>
      <c r="H137" s="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7"/>
      <c r="B138" s="8"/>
      <c r="C138" s="7"/>
      <c r="D138" s="8"/>
      <c r="E138" s="7"/>
      <c r="F138" s="8"/>
      <c r="G138" s="7"/>
      <c r="H138" s="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" customHeight="1" thickBot="1">
      <c r="A139" s="9"/>
      <c r="B139" s="10"/>
      <c r="C139" s="9"/>
      <c r="D139" s="10"/>
      <c r="E139" s="9"/>
      <c r="F139" s="10"/>
      <c r="G139" s="9"/>
      <c r="H139" s="1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0">
        <f>'Títulos totales de clubes'!N61</f>
        <v>1</v>
      </c>
      <c r="B140" s="41"/>
      <c r="C140" s="40">
        <f>'Títulos totales de clubes'!N62</f>
        <v>1</v>
      </c>
      <c r="D140" s="41"/>
      <c r="E140" s="40">
        <f>'Títulos totales de clubes'!N63</f>
        <v>1</v>
      </c>
      <c r="F140" s="41"/>
      <c r="G140" s="40">
        <f>'Títulos totales de clubes'!N64</f>
        <v>152</v>
      </c>
      <c r="H140" s="4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" customHeight="1">
      <c r="A141" s="42"/>
      <c r="B141" s="43"/>
      <c r="C141" s="42"/>
      <c r="D141" s="43"/>
      <c r="E141" s="42"/>
      <c r="F141" s="43"/>
      <c r="G141" s="42"/>
      <c r="H141" s="4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" customHeight="1">
      <c r="A142" s="42"/>
      <c r="B142" s="43"/>
      <c r="C142" s="42"/>
      <c r="D142" s="43"/>
      <c r="E142" s="42"/>
      <c r="F142" s="43"/>
      <c r="G142" s="42"/>
      <c r="H142" s="4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thickBot="1">
      <c r="A143" s="44"/>
      <c r="B143" s="45"/>
      <c r="C143" s="44"/>
      <c r="D143" s="45"/>
      <c r="E143" s="44"/>
      <c r="F143" s="45"/>
      <c r="G143" s="44"/>
      <c r="H143" s="4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</sheetData>
  <sheetProtection password="CC1F" sheet="1" objects="1" scenarios="1" selectLockedCells="1" selectUnlockedCells="1"/>
  <mergeCells count="119">
    <mergeCell ref="K14:L17"/>
    <mergeCell ref="A3:L3"/>
    <mergeCell ref="A5:B5"/>
    <mergeCell ref="C5:D5"/>
    <mergeCell ref="E5:F5"/>
    <mergeCell ref="G5:H5"/>
    <mergeCell ref="I5:J5"/>
    <mergeCell ref="K5:L5"/>
    <mergeCell ref="A14:B17"/>
    <mergeCell ref="C14:D17"/>
    <mergeCell ref="E14:F17"/>
    <mergeCell ref="G14:H17"/>
    <mergeCell ref="I14:J17"/>
    <mergeCell ref="K28:L31"/>
    <mergeCell ref="A19:B19"/>
    <mergeCell ref="C19:D19"/>
    <mergeCell ref="E19:F19"/>
    <mergeCell ref="G19:H19"/>
    <mergeCell ref="I19:J19"/>
    <mergeCell ref="K19:L19"/>
    <mergeCell ref="A28:B31"/>
    <mergeCell ref="C28:D31"/>
    <mergeCell ref="E28:F31"/>
    <mergeCell ref="G28:H31"/>
    <mergeCell ref="I28:J31"/>
    <mergeCell ref="K42:L45"/>
    <mergeCell ref="A33:B33"/>
    <mergeCell ref="C33:D33"/>
    <mergeCell ref="E33:F33"/>
    <mergeCell ref="G33:H33"/>
    <mergeCell ref="I33:J33"/>
    <mergeCell ref="K33:L33"/>
    <mergeCell ref="A42:B45"/>
    <mergeCell ref="C42:D45"/>
    <mergeCell ref="E42:F45"/>
    <mergeCell ref="G42:H45"/>
    <mergeCell ref="I42:J45"/>
    <mergeCell ref="G56:H59"/>
    <mergeCell ref="I56:J59"/>
    <mergeCell ref="K56:L59"/>
    <mergeCell ref="G47:H47"/>
    <mergeCell ref="I47:J47"/>
    <mergeCell ref="K47:L47"/>
    <mergeCell ref="A47:B47"/>
    <mergeCell ref="C47:D47"/>
    <mergeCell ref="E47:F47"/>
    <mergeCell ref="A56:B59"/>
    <mergeCell ref="C56:D59"/>
    <mergeCell ref="E56:F59"/>
    <mergeCell ref="K61:L61"/>
    <mergeCell ref="A70:B73"/>
    <mergeCell ref="C70:D73"/>
    <mergeCell ref="E70:F73"/>
    <mergeCell ref="G70:H73"/>
    <mergeCell ref="I70:J73"/>
    <mergeCell ref="K70:L73"/>
    <mergeCell ref="G65:H65"/>
    <mergeCell ref="G66:H66"/>
    <mergeCell ref="A61:B61"/>
    <mergeCell ref="C61:D61"/>
    <mergeCell ref="E61:F61"/>
    <mergeCell ref="G61:H61"/>
    <mergeCell ref="I61:J61"/>
    <mergeCell ref="G75:H75"/>
    <mergeCell ref="I75:J75"/>
    <mergeCell ref="K75:L75"/>
    <mergeCell ref="A84:B87"/>
    <mergeCell ref="C84:D87"/>
    <mergeCell ref="E84:F87"/>
    <mergeCell ref="G84:H87"/>
    <mergeCell ref="I84:J87"/>
    <mergeCell ref="K84:L87"/>
    <mergeCell ref="A75:B75"/>
    <mergeCell ref="C75:D75"/>
    <mergeCell ref="E75:F75"/>
    <mergeCell ref="G89:H89"/>
    <mergeCell ref="I89:J89"/>
    <mergeCell ref="K89:L89"/>
    <mergeCell ref="A98:B101"/>
    <mergeCell ref="C98:D101"/>
    <mergeCell ref="E98:F101"/>
    <mergeCell ref="G98:H101"/>
    <mergeCell ref="I98:J101"/>
    <mergeCell ref="K98:L101"/>
    <mergeCell ref="A89:B89"/>
    <mergeCell ref="C89:D89"/>
    <mergeCell ref="E89:F89"/>
    <mergeCell ref="G103:H103"/>
    <mergeCell ref="I103:J103"/>
    <mergeCell ref="K103:L103"/>
    <mergeCell ref="A112:B115"/>
    <mergeCell ref="C112:D115"/>
    <mergeCell ref="E112:F115"/>
    <mergeCell ref="G112:H115"/>
    <mergeCell ref="I112:J115"/>
    <mergeCell ref="K112:L115"/>
    <mergeCell ref="A103:B103"/>
    <mergeCell ref="C103:D103"/>
    <mergeCell ref="E103:F103"/>
    <mergeCell ref="A131:B131"/>
    <mergeCell ref="A140:B143"/>
    <mergeCell ref="C140:D143"/>
    <mergeCell ref="E117:F117"/>
    <mergeCell ref="G117:H117"/>
    <mergeCell ref="I117:J117"/>
    <mergeCell ref="K117:L117"/>
    <mergeCell ref="A126:B129"/>
    <mergeCell ref="C126:D129"/>
    <mergeCell ref="E126:F129"/>
    <mergeCell ref="G126:H129"/>
    <mergeCell ref="I126:J129"/>
    <mergeCell ref="K126:L129"/>
    <mergeCell ref="A117:B117"/>
    <mergeCell ref="C117:D117"/>
    <mergeCell ref="E131:F131"/>
    <mergeCell ref="E140:F143"/>
    <mergeCell ref="C131:D131"/>
    <mergeCell ref="G131:H131"/>
    <mergeCell ref="G140:H14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6"/>
  <sheetViews>
    <sheetView workbookViewId="0">
      <selection activeCell="A15" sqref="A15"/>
    </sheetView>
  </sheetViews>
  <sheetFormatPr baseColWidth="10" defaultRowHeight="15"/>
  <cols>
    <col min="1" max="1" width="14.42578125" bestFit="1" customWidth="1"/>
    <col min="2" max="2" width="21.28515625" bestFit="1" customWidth="1"/>
    <col min="3" max="3" width="26.140625" bestFit="1" customWidth="1"/>
    <col min="4" max="4" width="16.7109375" bestFit="1" customWidth="1"/>
    <col min="10" max="10" width="12" customWidth="1"/>
    <col min="14" max="14" width="12.5703125" customWidth="1"/>
    <col min="16" max="16" width="12.7109375" customWidth="1"/>
  </cols>
  <sheetData>
    <row r="1" spans="1:26" ht="51.75" thickBot="1">
      <c r="A1" s="36" t="s">
        <v>62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7" t="s">
        <v>16</v>
      </c>
      <c r="B3" s="27" t="s">
        <v>1</v>
      </c>
      <c r="C3" s="27" t="s">
        <v>2</v>
      </c>
      <c r="D3" s="4"/>
      <c r="E3" s="46" t="s">
        <v>66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9" t="s">
        <v>63</v>
      </c>
      <c r="B4" s="50"/>
      <c r="C4" s="5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1</v>
      </c>
      <c r="B5" s="14">
        <v>2016</v>
      </c>
      <c r="C5" s="15" t="s">
        <v>34</v>
      </c>
      <c r="D5" s="4"/>
      <c r="E5" s="39" t="s">
        <v>133</v>
      </c>
      <c r="F5" s="39"/>
      <c r="G5" s="39" t="s">
        <v>124</v>
      </c>
      <c r="H5" s="39"/>
      <c r="I5" s="39" t="s">
        <v>136</v>
      </c>
      <c r="J5" s="39"/>
      <c r="K5" s="39" t="s">
        <v>135</v>
      </c>
      <c r="L5" s="39"/>
      <c r="M5" s="39" t="s">
        <v>134</v>
      </c>
      <c r="N5" s="39"/>
      <c r="O5" s="39" t="s">
        <v>132</v>
      </c>
      <c r="P5" s="3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2017</v>
      </c>
      <c r="C6" s="15" t="s">
        <v>20</v>
      </c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3</v>
      </c>
      <c r="B7" s="14">
        <v>2018</v>
      </c>
      <c r="C7" s="15" t="s">
        <v>64</v>
      </c>
      <c r="D7" s="4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4</v>
      </c>
      <c r="B8" s="14">
        <v>2019</v>
      </c>
      <c r="C8" s="15" t="s">
        <v>46</v>
      </c>
      <c r="D8" s="4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/>
      <c r="B9" s="14">
        <v>2020</v>
      </c>
      <c r="C9" s="15" t="s">
        <v>51</v>
      </c>
      <c r="D9" s="4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5</v>
      </c>
      <c r="B10" s="14">
        <v>2021</v>
      </c>
      <c r="C10" s="15" t="s">
        <v>65</v>
      </c>
      <c r="D10" s="4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6</v>
      </c>
      <c r="B11" s="14">
        <v>2022</v>
      </c>
      <c r="C11" s="15" t="s">
        <v>46</v>
      </c>
      <c r="D11" s="4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14">
        <v>7</v>
      </c>
      <c r="B12" s="14">
        <v>2023</v>
      </c>
      <c r="C12" s="15" t="s">
        <v>30</v>
      </c>
      <c r="D12" s="4"/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8</v>
      </c>
      <c r="B13" s="14">
        <v>2024</v>
      </c>
      <c r="C13" s="15" t="s">
        <v>237</v>
      </c>
      <c r="D13" s="4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14">
        <v>9</v>
      </c>
      <c r="B14" s="14">
        <v>2025</v>
      </c>
      <c r="C14" s="15" t="s">
        <v>242</v>
      </c>
      <c r="D14" s="4"/>
      <c r="E14" s="40">
        <f>COUNTIF(C5:C48,"Ferro Carril de Salto")</f>
        <v>2</v>
      </c>
      <c r="F14" s="41"/>
      <c r="G14" s="40">
        <f>COUNTIF(C5:C48,"Porongos")</f>
        <v>1</v>
      </c>
      <c r="H14" s="41"/>
      <c r="I14" s="40">
        <f>COUNTIF(C5:C48,"Universal")</f>
        <v>1</v>
      </c>
      <c r="J14" s="41"/>
      <c r="K14" s="40">
        <f>COUNTIF(C5:C48,"Huracán de Paysandú")</f>
        <v>1</v>
      </c>
      <c r="L14" s="41"/>
      <c r="M14" s="40">
        <f>COUNTIF(C5:C48,"Boquita de Sarandí Grande")</f>
        <v>1</v>
      </c>
      <c r="N14" s="41"/>
      <c r="O14" s="40">
        <f>COUNTIF(C5:C48,"18 de Julio de F.B.")</f>
        <v>1</v>
      </c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14"/>
      <c r="B15" s="14"/>
      <c r="C15" s="15"/>
      <c r="D15" s="4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14"/>
      <c r="B16" s="14"/>
      <c r="C16" s="15"/>
      <c r="D16" s="4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14"/>
      <c r="B17" s="14"/>
      <c r="C17" s="15"/>
      <c r="D17" s="4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4"/>
      <c r="B18" s="14"/>
      <c r="C18" s="15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14"/>
      <c r="B19" s="14"/>
      <c r="C19" s="15"/>
      <c r="D19" s="4"/>
      <c r="E19" s="39" t="s">
        <v>238</v>
      </c>
      <c r="F19" s="39"/>
      <c r="G19" s="39" t="s">
        <v>243</v>
      </c>
      <c r="H19" s="39"/>
      <c r="I19" s="39" t="s">
        <v>3</v>
      </c>
      <c r="J19" s="39"/>
      <c r="K19" s="39" t="s">
        <v>115</v>
      </c>
      <c r="L19" s="3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4"/>
      <c r="B20" s="14"/>
      <c r="C20" s="15"/>
      <c r="D20" s="4"/>
      <c r="E20" s="5"/>
      <c r="F20" s="6"/>
      <c r="G20" s="5"/>
      <c r="H20" s="6"/>
      <c r="I20" s="53"/>
      <c r="J20" s="54"/>
      <c r="K20" s="5"/>
      <c r="L20" s="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14"/>
      <c r="B21" s="14"/>
      <c r="C21" s="15"/>
      <c r="D21" s="4"/>
      <c r="E21" s="7"/>
      <c r="F21" s="8"/>
      <c r="G21" s="7"/>
      <c r="H21" s="8"/>
      <c r="I21" s="55"/>
      <c r="J21" s="56"/>
      <c r="K21" s="7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14"/>
      <c r="B22" s="14"/>
      <c r="C22" s="15"/>
      <c r="D22" s="4"/>
      <c r="E22" s="7"/>
      <c r="F22" s="8"/>
      <c r="G22" s="7"/>
      <c r="H22" s="8"/>
      <c r="I22" s="55"/>
      <c r="J22" s="56"/>
      <c r="K22" s="7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14"/>
      <c r="B23" s="14"/>
      <c r="C23" s="15"/>
      <c r="D23" s="4"/>
      <c r="E23" s="7"/>
      <c r="F23" s="8"/>
      <c r="G23" s="7"/>
      <c r="H23" s="8"/>
      <c r="I23" s="55"/>
      <c r="J23" s="56"/>
      <c r="K23" s="7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14"/>
      <c r="B24" s="14"/>
      <c r="C24" s="15"/>
      <c r="D24" s="4"/>
      <c r="E24" s="7"/>
      <c r="F24" s="8"/>
      <c r="G24" s="7"/>
      <c r="H24" s="8"/>
      <c r="I24" s="55"/>
      <c r="J24" s="56"/>
      <c r="K24" s="7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14"/>
      <c r="B25" s="14"/>
      <c r="C25" s="15"/>
      <c r="D25" s="4"/>
      <c r="E25" s="7"/>
      <c r="F25" s="8"/>
      <c r="G25" s="7"/>
      <c r="H25" s="8"/>
      <c r="I25" s="55"/>
      <c r="J25" s="56"/>
      <c r="K25" s="7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4"/>
      <c r="B26" s="14"/>
      <c r="C26" s="15"/>
      <c r="D26" s="4"/>
      <c r="E26" s="7"/>
      <c r="F26" s="8"/>
      <c r="G26" s="7"/>
      <c r="H26" s="8"/>
      <c r="I26" s="55"/>
      <c r="J26" s="56"/>
      <c r="K26" s="7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14"/>
      <c r="B27" s="14"/>
      <c r="C27" s="15"/>
      <c r="D27" s="4"/>
      <c r="E27" s="9"/>
      <c r="F27" s="10"/>
      <c r="G27" s="9"/>
      <c r="H27" s="10"/>
      <c r="I27" s="57"/>
      <c r="J27" s="58"/>
      <c r="K27" s="9"/>
      <c r="L27" s="1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4"/>
      <c r="B28" s="14"/>
      <c r="C28" s="15"/>
      <c r="D28" s="4"/>
      <c r="E28" s="40">
        <f>COUNTIF(C5:C48,"Nacional de Salto")</f>
        <v>1</v>
      </c>
      <c r="F28" s="41"/>
      <c r="G28" s="40">
        <f>COUNTIF(C5:C48,"Polancos de Nueva Palmira")</f>
        <v>1</v>
      </c>
      <c r="H28" s="41"/>
      <c r="I28" s="40">
        <f>COUNTIF(C5:C48,"No se disputó por COVID-19")</f>
        <v>1</v>
      </c>
      <c r="J28" s="41"/>
      <c r="K28" s="40">
        <f>G28+E28+E14+G14+I14+K14+M14+O14</f>
        <v>9</v>
      </c>
      <c r="L28" s="4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4"/>
      <c r="B29" s="14"/>
      <c r="C29" s="15"/>
      <c r="D29" s="4"/>
      <c r="E29" s="42"/>
      <c r="F29" s="43"/>
      <c r="G29" s="42"/>
      <c r="H29" s="43"/>
      <c r="I29" s="42"/>
      <c r="J29" s="43"/>
      <c r="K29" s="42"/>
      <c r="L29" s="4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14"/>
      <c r="B30" s="14"/>
      <c r="C30" s="15"/>
      <c r="D30" s="4"/>
      <c r="E30" s="42"/>
      <c r="F30" s="43"/>
      <c r="G30" s="42"/>
      <c r="H30" s="43"/>
      <c r="I30" s="42"/>
      <c r="J30" s="43"/>
      <c r="K30" s="42"/>
      <c r="L30" s="4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14"/>
      <c r="B31" s="14"/>
      <c r="C31" s="15"/>
      <c r="D31" s="4"/>
      <c r="E31" s="44"/>
      <c r="F31" s="45"/>
      <c r="G31" s="44"/>
      <c r="H31" s="45"/>
      <c r="I31" s="44"/>
      <c r="J31" s="45"/>
      <c r="K31" s="44"/>
      <c r="L31" s="4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14"/>
      <c r="B32" s="14"/>
      <c r="C32" s="1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14"/>
      <c r="B33" s="14"/>
      <c r="C33" s="1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14"/>
      <c r="B34" s="14"/>
      <c r="C34" s="1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14"/>
      <c r="B35" s="14"/>
      <c r="C35" s="1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14"/>
      <c r="B36" s="14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14"/>
      <c r="B37" s="14"/>
      <c r="C37" s="1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14"/>
      <c r="B38" s="14"/>
      <c r="C38" s="1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14"/>
      <c r="B39" s="14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14"/>
      <c r="B40" s="14"/>
      <c r="C40" s="1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14"/>
      <c r="B41" s="14"/>
      <c r="C41" s="1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>
      <c r="A42" s="14"/>
      <c r="B42" s="14"/>
      <c r="C42" s="1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>
      <c r="A43" s="14"/>
      <c r="B43" s="14"/>
      <c r="C43" s="1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>
      <c r="A44" s="14"/>
      <c r="B44" s="14"/>
      <c r="C44" s="1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14"/>
      <c r="B45" s="14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14"/>
      <c r="B46" s="14"/>
      <c r="C46" s="1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14"/>
      <c r="B47" s="14"/>
      <c r="C47" s="1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14"/>
      <c r="B48" s="14"/>
      <c r="C48" s="1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>
      <c r="A51" s="4"/>
      <c r="B51" s="52" t="s">
        <v>11</v>
      </c>
      <c r="C51" s="52"/>
      <c r="D51" s="5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7.25">
      <c r="A52" s="4"/>
      <c r="B52" s="20" t="s">
        <v>54</v>
      </c>
      <c r="C52" s="20" t="s">
        <v>12</v>
      </c>
      <c r="D52" s="20" t="s">
        <v>13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61" t="s">
        <v>53</v>
      </c>
      <c r="C53" s="62"/>
      <c r="D53" s="6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2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</sheetData>
  <sheetProtection password="CC1F" sheet="1" objects="1" scenarios="1" selectLockedCells="1" selectUnlockedCells="1"/>
  <mergeCells count="26">
    <mergeCell ref="B53:D53"/>
    <mergeCell ref="E28:F31"/>
    <mergeCell ref="G28:H31"/>
    <mergeCell ref="K19:L19"/>
    <mergeCell ref="K28:L31"/>
    <mergeCell ref="I20:J27"/>
    <mergeCell ref="G14:H17"/>
    <mergeCell ref="I14:J17"/>
    <mergeCell ref="I19:J19"/>
    <mergeCell ref="B51:D51"/>
    <mergeCell ref="I28:J31"/>
    <mergeCell ref="K14:L17"/>
    <mergeCell ref="M14:N17"/>
    <mergeCell ref="O14:P17"/>
    <mergeCell ref="A1:C1"/>
    <mergeCell ref="E3:P3"/>
    <mergeCell ref="A4:C4"/>
    <mergeCell ref="E5:F5"/>
    <mergeCell ref="G5:H5"/>
    <mergeCell ref="I5:J5"/>
    <mergeCell ref="K5:L5"/>
    <mergeCell ref="M5:N5"/>
    <mergeCell ref="O5:P5"/>
    <mergeCell ref="E19:F19"/>
    <mergeCell ref="G19:H19"/>
    <mergeCell ref="E14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74"/>
  <sheetViews>
    <sheetView topLeftCell="A4" workbookViewId="0">
      <selection activeCell="A2" sqref="A2"/>
    </sheetView>
  </sheetViews>
  <sheetFormatPr baseColWidth="10" defaultRowHeight="15"/>
  <cols>
    <col min="1" max="1" width="14.42578125" bestFit="1" customWidth="1"/>
    <col min="2" max="2" width="23.5703125" bestFit="1" customWidth="1"/>
    <col min="3" max="3" width="23" bestFit="1" customWidth="1"/>
    <col min="4" max="4" width="16.7109375" bestFit="1" customWidth="1"/>
    <col min="5" max="5" width="12.85546875" customWidth="1"/>
    <col min="9" max="9" width="11.42578125" customWidth="1"/>
    <col min="11" max="11" width="13" customWidth="1"/>
    <col min="13" max="13" width="12.140625" customWidth="1"/>
  </cols>
  <sheetData>
    <row r="1" spans="1:26" ht="40.5" customHeight="1" thickBot="1">
      <c r="A1" s="36" t="s">
        <v>94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7" t="s">
        <v>16</v>
      </c>
      <c r="B3" s="27" t="s">
        <v>1</v>
      </c>
      <c r="C3" s="27" t="s">
        <v>2</v>
      </c>
      <c r="D3" s="4"/>
      <c r="E3" s="4"/>
      <c r="F3" s="46" t="s">
        <v>96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9" t="s">
        <v>95</v>
      </c>
      <c r="B4" s="50"/>
      <c r="C4" s="5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1</v>
      </c>
      <c r="B5" s="14">
        <v>1971</v>
      </c>
      <c r="C5" s="15" t="s">
        <v>22</v>
      </c>
      <c r="D5" s="4"/>
      <c r="E5" s="4"/>
      <c r="F5" s="39" t="s">
        <v>130</v>
      </c>
      <c r="G5" s="39"/>
      <c r="H5" s="39" t="s">
        <v>131</v>
      </c>
      <c r="I5" s="39"/>
      <c r="J5" s="39" t="s">
        <v>206</v>
      </c>
      <c r="K5" s="39"/>
      <c r="L5" s="39" t="s">
        <v>132</v>
      </c>
      <c r="M5" s="39"/>
      <c r="N5" s="39" t="s">
        <v>127</v>
      </c>
      <c r="O5" s="39"/>
      <c r="P5" s="39" t="s">
        <v>97</v>
      </c>
      <c r="Q5" s="39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1972</v>
      </c>
      <c r="C6" s="15" t="s">
        <v>22</v>
      </c>
      <c r="D6" s="4"/>
      <c r="E6" s="4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6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3</v>
      </c>
      <c r="B7" s="14">
        <v>1973</v>
      </c>
      <c r="C7" s="15" t="s">
        <v>19</v>
      </c>
      <c r="D7" s="4"/>
      <c r="E7" s="4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4</v>
      </c>
      <c r="B8" s="14">
        <v>1974</v>
      </c>
      <c r="C8" s="15" t="s">
        <v>22</v>
      </c>
      <c r="D8" s="4"/>
      <c r="E8" s="4"/>
      <c r="F8" s="7"/>
      <c r="G8" s="8"/>
      <c r="H8" s="7"/>
      <c r="I8" s="8"/>
      <c r="J8" s="7"/>
      <c r="K8" s="8"/>
      <c r="L8" s="7"/>
      <c r="M8" s="8"/>
      <c r="N8" s="7"/>
      <c r="O8" s="8"/>
      <c r="P8" s="7"/>
      <c r="Q8" s="8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>
        <v>5</v>
      </c>
      <c r="B9" s="14">
        <v>1981</v>
      </c>
      <c r="C9" s="15" t="s">
        <v>26</v>
      </c>
      <c r="D9" s="4"/>
      <c r="E9" s="4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6</v>
      </c>
      <c r="B10" s="14">
        <v>1982</v>
      </c>
      <c r="C10" s="15" t="s">
        <v>30</v>
      </c>
      <c r="D10" s="4"/>
      <c r="E10" s="4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7</v>
      </c>
      <c r="B11" s="14">
        <v>1992</v>
      </c>
      <c r="C11" s="15" t="s">
        <v>28</v>
      </c>
      <c r="D11" s="4"/>
      <c r="E11" s="4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4"/>
      <c r="B13" s="4"/>
      <c r="C13" s="4"/>
      <c r="D13" s="4"/>
      <c r="E13" s="4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4"/>
      <c r="E14" s="4"/>
      <c r="F14" s="40">
        <f>COUNTIF(C5:C11,"Atenas")</f>
        <v>3</v>
      </c>
      <c r="G14" s="41"/>
      <c r="H14" s="40">
        <f>COUNTIF(C5:C11,"Salto Uruguay")</f>
        <v>1</v>
      </c>
      <c r="I14" s="41"/>
      <c r="J14" s="40">
        <f>COUNTIF(C5:C11,"Bella Vista de Paysandú")</f>
        <v>1</v>
      </c>
      <c r="K14" s="41"/>
      <c r="L14" s="40">
        <f>COUNTIF(C5:C11,"18 de Julio de F.B.")</f>
        <v>1</v>
      </c>
      <c r="M14" s="41"/>
      <c r="N14" s="40">
        <f>COUNTIF(C5:C11,"River Plate de Florida")</f>
        <v>1</v>
      </c>
      <c r="O14" s="41"/>
      <c r="P14" s="40">
        <f>F14+H14+J14+L14+N14</f>
        <v>7</v>
      </c>
      <c r="Q14" s="41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2"/>
      <c r="G15" s="43"/>
      <c r="H15" s="42"/>
      <c r="I15" s="43"/>
      <c r="J15" s="42"/>
      <c r="K15" s="43"/>
      <c r="L15" s="42"/>
      <c r="M15" s="43"/>
      <c r="N15" s="42"/>
      <c r="O15" s="43"/>
      <c r="P15" s="42"/>
      <c r="Q15" s="43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2"/>
      <c r="G16" s="43"/>
      <c r="H16" s="42"/>
      <c r="I16" s="43"/>
      <c r="J16" s="42"/>
      <c r="K16" s="43"/>
      <c r="L16" s="42"/>
      <c r="M16" s="43"/>
      <c r="N16" s="42"/>
      <c r="O16" s="43"/>
      <c r="P16" s="42"/>
      <c r="Q16" s="43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"/>
      <c r="B17" s="4"/>
      <c r="C17" s="4"/>
      <c r="D17" s="4"/>
      <c r="E17" s="4"/>
      <c r="F17" s="44"/>
      <c r="G17" s="45"/>
      <c r="H17" s="44"/>
      <c r="I17" s="45"/>
      <c r="J17" s="44"/>
      <c r="K17" s="45"/>
      <c r="L17" s="44"/>
      <c r="M17" s="45"/>
      <c r="N17" s="44"/>
      <c r="O17" s="45"/>
      <c r="P17" s="44"/>
      <c r="Q17" s="45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>
      <c r="A20" s="4"/>
      <c r="B20" s="52" t="s">
        <v>11</v>
      </c>
      <c r="C20" s="52"/>
      <c r="D20" s="5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7.25">
      <c r="A21" s="4"/>
      <c r="B21" s="20" t="s">
        <v>54</v>
      </c>
      <c r="C21" s="20" t="s">
        <v>12</v>
      </c>
      <c r="D21" s="20" t="s">
        <v>13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21" t="s">
        <v>18</v>
      </c>
      <c r="C22" s="21">
        <v>2</v>
      </c>
      <c r="D22" s="21" t="s">
        <v>116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</sheetData>
  <sheetProtection password="CC1F" sheet="1" objects="1" scenarios="1" selectLockedCells="1" selectUnlockedCells="1"/>
  <mergeCells count="16">
    <mergeCell ref="B20:D20"/>
    <mergeCell ref="F14:G17"/>
    <mergeCell ref="H14:I17"/>
    <mergeCell ref="J14:K17"/>
    <mergeCell ref="L14:M17"/>
    <mergeCell ref="N14:O17"/>
    <mergeCell ref="P14:Q17"/>
    <mergeCell ref="A1:C1"/>
    <mergeCell ref="F3:Q3"/>
    <mergeCell ref="F5:G5"/>
    <mergeCell ref="H5:I5"/>
    <mergeCell ref="J5:K5"/>
    <mergeCell ref="L5:M5"/>
    <mergeCell ref="N5:O5"/>
    <mergeCell ref="P5:Q5"/>
    <mergeCell ref="A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74"/>
  <sheetViews>
    <sheetView workbookViewId="0">
      <selection activeCell="A2" sqref="A2"/>
    </sheetView>
  </sheetViews>
  <sheetFormatPr baseColWidth="10" defaultRowHeight="15"/>
  <cols>
    <col min="1" max="1" width="14.42578125" bestFit="1" customWidth="1"/>
    <col min="2" max="2" width="23.5703125" bestFit="1" customWidth="1"/>
    <col min="3" max="3" width="23" bestFit="1" customWidth="1"/>
    <col min="4" max="4" width="16.7109375" bestFit="1" customWidth="1"/>
    <col min="5" max="5" width="12.85546875" customWidth="1"/>
    <col min="9" max="9" width="11.42578125" customWidth="1"/>
  </cols>
  <sheetData>
    <row r="1" spans="1:26" ht="40.5" customHeight="1" thickBot="1">
      <c r="A1" s="36" t="s">
        <v>98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7" t="s">
        <v>16</v>
      </c>
      <c r="B3" s="27" t="s">
        <v>1</v>
      </c>
      <c r="C3" s="27" t="s">
        <v>2</v>
      </c>
      <c r="D3" s="4"/>
      <c r="E3" s="4"/>
      <c r="F3" s="46" t="s">
        <v>101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9" t="s">
        <v>99</v>
      </c>
      <c r="B4" s="50"/>
      <c r="C4" s="5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1</v>
      </c>
      <c r="B5" s="14">
        <v>1991</v>
      </c>
      <c r="C5" s="15" t="s">
        <v>0</v>
      </c>
      <c r="D5" s="4"/>
      <c r="E5" s="4"/>
      <c r="F5" s="4"/>
      <c r="G5" s="4"/>
      <c r="H5" s="4"/>
      <c r="I5" s="4"/>
      <c r="J5" s="39" t="s">
        <v>123</v>
      </c>
      <c r="K5" s="39"/>
      <c r="L5" s="39" t="s">
        <v>100</v>
      </c>
      <c r="M5" s="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1992</v>
      </c>
      <c r="C6" s="15" t="s">
        <v>0</v>
      </c>
      <c r="D6" s="4"/>
      <c r="E6" s="4"/>
      <c r="F6" s="4"/>
      <c r="G6" s="4"/>
      <c r="H6" s="4"/>
      <c r="I6" s="4"/>
      <c r="J6" s="5"/>
      <c r="K6" s="6"/>
      <c r="L6" s="5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7"/>
      <c r="K7" s="8"/>
      <c r="L7" s="7"/>
      <c r="M7" s="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7"/>
      <c r="K8" s="8"/>
      <c r="L8" s="7"/>
      <c r="M8" s="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4"/>
      <c r="I9" s="4"/>
      <c r="J9" s="7"/>
      <c r="K9" s="8"/>
      <c r="L9" s="7"/>
      <c r="M9" s="8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7"/>
      <c r="K10" s="8"/>
      <c r="L10" s="7"/>
      <c r="M10" s="8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7"/>
      <c r="K11" s="8"/>
      <c r="L11" s="7"/>
      <c r="M11" s="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7"/>
      <c r="K12" s="8"/>
      <c r="L12" s="7"/>
      <c r="M12" s="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4"/>
      <c r="B13" s="4"/>
      <c r="C13" s="4"/>
      <c r="D13" s="4"/>
      <c r="E13" s="4"/>
      <c r="F13" s="4"/>
      <c r="G13" s="4"/>
      <c r="H13" s="4"/>
      <c r="I13" s="4"/>
      <c r="J13" s="9"/>
      <c r="K13" s="10"/>
      <c r="L13" s="9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4"/>
      <c r="E14" s="4"/>
      <c r="F14" s="4"/>
      <c r="G14" s="4"/>
      <c r="H14" s="4"/>
      <c r="I14" s="4"/>
      <c r="J14" s="40">
        <f>COUNTIF(C5:C6,"Río Negro")</f>
        <v>2</v>
      </c>
      <c r="K14" s="41"/>
      <c r="L14" s="40">
        <f>J14</f>
        <v>2</v>
      </c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2"/>
      <c r="K15" s="43"/>
      <c r="L15" s="42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4"/>
      <c r="I16" s="4"/>
      <c r="J16" s="42"/>
      <c r="K16" s="43"/>
      <c r="L16" s="42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"/>
      <c r="B17" s="4"/>
      <c r="C17" s="4"/>
      <c r="D17" s="4"/>
      <c r="E17" s="4"/>
      <c r="F17" s="4"/>
      <c r="G17" s="4"/>
      <c r="H17" s="4"/>
      <c r="I17" s="4"/>
      <c r="J17" s="44"/>
      <c r="K17" s="45"/>
      <c r="L17" s="44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>
      <c r="A18" s="4"/>
      <c r="B18" s="52" t="s">
        <v>11</v>
      </c>
      <c r="C18" s="52"/>
      <c r="D18" s="5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7.25">
      <c r="A19" s="4"/>
      <c r="B19" s="20" t="s">
        <v>54</v>
      </c>
      <c r="C19" s="20" t="s">
        <v>12</v>
      </c>
      <c r="D19" s="20" t="s">
        <v>13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21" t="s">
        <v>117</v>
      </c>
      <c r="C20" s="21">
        <v>2</v>
      </c>
      <c r="D20" s="21" t="s">
        <v>118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</sheetData>
  <sheetProtection password="CC1F" sheet="1" objects="1" scenarios="1" selectLockedCells="1" selectUnlockedCells="1"/>
  <mergeCells count="8">
    <mergeCell ref="B18:D18"/>
    <mergeCell ref="J14:K17"/>
    <mergeCell ref="L14:M17"/>
    <mergeCell ref="A1:C1"/>
    <mergeCell ref="F3:Q3"/>
    <mergeCell ref="A4:C4"/>
    <mergeCell ref="J5:K5"/>
    <mergeCell ref="L5:M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74"/>
  <sheetViews>
    <sheetView workbookViewId="0">
      <selection activeCell="A2" sqref="A2"/>
    </sheetView>
  </sheetViews>
  <sheetFormatPr baseColWidth="10" defaultRowHeight="15"/>
  <cols>
    <col min="1" max="1" width="14.42578125" bestFit="1" customWidth="1"/>
    <col min="2" max="2" width="23.5703125" bestFit="1" customWidth="1"/>
    <col min="3" max="3" width="23" bestFit="1" customWidth="1"/>
    <col min="4" max="4" width="16.7109375" bestFit="1" customWidth="1"/>
    <col min="5" max="5" width="12.85546875" customWidth="1"/>
    <col min="9" max="9" width="11.42578125" customWidth="1"/>
    <col min="11" max="11" width="12.5703125" customWidth="1"/>
    <col min="13" max="13" width="12" customWidth="1"/>
  </cols>
  <sheetData>
    <row r="1" spans="1:26" ht="40.5" customHeight="1" thickBot="1">
      <c r="A1" s="36" t="s">
        <v>102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7" t="s">
        <v>16</v>
      </c>
      <c r="B3" s="27" t="s">
        <v>1</v>
      </c>
      <c r="C3" s="27" t="s">
        <v>2</v>
      </c>
      <c r="D3" s="4"/>
      <c r="E3" s="4"/>
      <c r="F3" s="46" t="s">
        <v>104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9" t="s">
        <v>103</v>
      </c>
      <c r="B4" s="50"/>
      <c r="C4" s="5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1</v>
      </c>
      <c r="B5" s="14">
        <v>1998</v>
      </c>
      <c r="C5" s="15" t="s">
        <v>26</v>
      </c>
      <c r="D5" s="4"/>
      <c r="E5" s="4"/>
      <c r="F5" s="4"/>
      <c r="G5" s="4"/>
      <c r="H5" s="39" t="s">
        <v>137</v>
      </c>
      <c r="I5" s="39"/>
      <c r="J5" s="39" t="s">
        <v>206</v>
      </c>
      <c r="K5" s="39"/>
      <c r="L5" s="39" t="s">
        <v>105</v>
      </c>
      <c r="M5" s="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1999</v>
      </c>
      <c r="C6" s="15" t="s">
        <v>38</v>
      </c>
      <c r="D6" s="4"/>
      <c r="E6" s="4"/>
      <c r="F6" s="4"/>
      <c r="G6" s="4"/>
      <c r="H6" s="5"/>
      <c r="I6" s="6"/>
      <c r="J6" s="5"/>
      <c r="K6" s="6"/>
      <c r="L6" s="5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3</v>
      </c>
      <c r="B7" s="14">
        <v>2000</v>
      </c>
      <c r="C7" s="15" t="s">
        <v>38</v>
      </c>
      <c r="D7" s="4"/>
      <c r="E7" s="4"/>
      <c r="F7" s="4"/>
      <c r="G7" s="4"/>
      <c r="H7" s="7"/>
      <c r="I7" s="8"/>
      <c r="J7" s="7"/>
      <c r="K7" s="8"/>
      <c r="L7" s="7"/>
      <c r="M7" s="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7"/>
      <c r="I8" s="8"/>
      <c r="J8" s="7"/>
      <c r="K8" s="8"/>
      <c r="L8" s="7"/>
      <c r="M8" s="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7"/>
      <c r="I9" s="8"/>
      <c r="J9" s="7"/>
      <c r="K9" s="8"/>
      <c r="L9" s="7"/>
      <c r="M9" s="8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4"/>
      <c r="C10" s="4"/>
      <c r="D10" s="4"/>
      <c r="E10" s="4"/>
      <c r="F10" s="4"/>
      <c r="G10" s="4"/>
      <c r="H10" s="7"/>
      <c r="I10" s="8"/>
      <c r="J10" s="7"/>
      <c r="K10" s="8"/>
      <c r="L10" s="7"/>
      <c r="M10" s="8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7"/>
      <c r="I11" s="8"/>
      <c r="J11" s="7"/>
      <c r="K11" s="8"/>
      <c r="L11" s="7"/>
      <c r="M11" s="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7"/>
      <c r="I12" s="8"/>
      <c r="J12" s="7"/>
      <c r="K12" s="8"/>
      <c r="L12" s="7"/>
      <c r="M12" s="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4"/>
      <c r="B13" s="4"/>
      <c r="C13" s="4"/>
      <c r="D13" s="4"/>
      <c r="E13" s="4"/>
      <c r="F13" s="4"/>
      <c r="G13" s="4"/>
      <c r="H13" s="9"/>
      <c r="I13" s="10"/>
      <c r="J13" s="9"/>
      <c r="K13" s="10"/>
      <c r="L13" s="9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4"/>
      <c r="E14" s="4"/>
      <c r="F14" s="4"/>
      <c r="G14" s="4"/>
      <c r="H14" s="40">
        <f>COUNTIF(C5:C7,"Libertad")</f>
        <v>2</v>
      </c>
      <c r="I14" s="41"/>
      <c r="J14" s="40">
        <f>COUNTIF(C5:C7,"Bella Vista de Paysandú")</f>
        <v>1</v>
      </c>
      <c r="K14" s="41"/>
      <c r="L14" s="40">
        <f>H14+J14</f>
        <v>3</v>
      </c>
      <c r="M14" s="4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2"/>
      <c r="I15" s="43"/>
      <c r="J15" s="42"/>
      <c r="K15" s="43"/>
      <c r="L15" s="42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42"/>
      <c r="I16" s="43"/>
      <c r="J16" s="42"/>
      <c r="K16" s="43"/>
      <c r="L16" s="42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4"/>
      <c r="B17" s="4"/>
      <c r="C17" s="4"/>
      <c r="D17" s="4"/>
      <c r="E17" s="4"/>
      <c r="F17" s="4"/>
      <c r="G17" s="4"/>
      <c r="H17" s="44"/>
      <c r="I17" s="45"/>
      <c r="J17" s="44"/>
      <c r="K17" s="45"/>
      <c r="L17" s="44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>
      <c r="A19" s="4"/>
      <c r="B19" s="52" t="s">
        <v>11</v>
      </c>
      <c r="C19" s="52"/>
      <c r="D19" s="5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7.25">
      <c r="A20" s="4"/>
      <c r="B20" s="20" t="s">
        <v>54</v>
      </c>
      <c r="C20" s="20" t="s">
        <v>12</v>
      </c>
      <c r="D20" s="20" t="s">
        <v>13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21" t="s">
        <v>119</v>
      </c>
      <c r="C21" s="21">
        <v>2</v>
      </c>
      <c r="D21" s="21" t="s">
        <v>120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</sheetData>
  <sheetProtection password="CC1F" sheet="1" objects="1" scenarios="1" selectLockedCells="1" selectUnlockedCells="1"/>
  <mergeCells count="10">
    <mergeCell ref="B19:D19"/>
    <mergeCell ref="H14:I17"/>
    <mergeCell ref="J14:K17"/>
    <mergeCell ref="L14:M17"/>
    <mergeCell ref="A1:C1"/>
    <mergeCell ref="F3:Q3"/>
    <mergeCell ref="A4:C4"/>
    <mergeCell ref="H5:I5"/>
    <mergeCell ref="J5:K5"/>
    <mergeCell ref="L5:M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70"/>
  <sheetViews>
    <sheetView topLeftCell="A25" workbookViewId="0">
      <selection activeCell="A2" sqref="A2"/>
    </sheetView>
  </sheetViews>
  <sheetFormatPr baseColWidth="10" defaultRowHeight="15"/>
  <cols>
    <col min="1" max="1" width="14.42578125" bestFit="1" customWidth="1"/>
    <col min="2" max="2" width="17" bestFit="1" customWidth="1"/>
    <col min="3" max="3" width="24.28515625" bestFit="1" customWidth="1"/>
    <col min="4" max="4" width="16.42578125" bestFit="1" customWidth="1"/>
    <col min="5" max="5" width="28.7109375" customWidth="1"/>
    <col min="11" max="11" width="12.7109375" customWidth="1"/>
  </cols>
  <sheetData>
    <row r="1" spans="1:26" ht="51.75" thickBot="1">
      <c r="A1" s="36" t="s">
        <v>6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5" t="s">
        <v>16</v>
      </c>
      <c r="B3" s="1" t="s">
        <v>1</v>
      </c>
      <c r="C3" s="1" t="s">
        <v>2</v>
      </c>
      <c r="D3" s="4"/>
      <c r="E3" s="4"/>
      <c r="F3" s="46" t="s">
        <v>67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1965</v>
      </c>
      <c r="C4" s="15" t="s">
        <v>68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2</v>
      </c>
      <c r="B5" s="14">
        <v>1966</v>
      </c>
      <c r="C5" s="15" t="s">
        <v>19</v>
      </c>
      <c r="D5" s="4"/>
      <c r="E5" s="4"/>
      <c r="F5" s="39" t="s">
        <v>132</v>
      </c>
      <c r="G5" s="39"/>
      <c r="H5" s="39" t="s">
        <v>140</v>
      </c>
      <c r="I5" s="39"/>
      <c r="J5" s="39" t="s">
        <v>138</v>
      </c>
      <c r="K5" s="39"/>
      <c r="L5" s="39" t="s">
        <v>139</v>
      </c>
      <c r="M5" s="39"/>
      <c r="N5" s="39" t="s">
        <v>131</v>
      </c>
      <c r="O5" s="39"/>
      <c r="P5" s="39" t="s">
        <v>224</v>
      </c>
      <c r="Q5" s="39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3</v>
      </c>
      <c r="B6" s="14">
        <v>1975</v>
      </c>
      <c r="C6" s="15" t="s">
        <v>30</v>
      </c>
      <c r="D6" s="4"/>
      <c r="E6" s="4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6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4</v>
      </c>
      <c r="B7" s="14">
        <v>1978</v>
      </c>
      <c r="C7" s="15" t="s">
        <v>30</v>
      </c>
      <c r="D7" s="4"/>
      <c r="E7" s="4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5</v>
      </c>
      <c r="B8" s="14">
        <v>1979</v>
      </c>
      <c r="C8" s="15" t="s">
        <v>27</v>
      </c>
      <c r="D8" s="4"/>
      <c r="E8" s="4"/>
      <c r="F8" s="7"/>
      <c r="G8" s="8"/>
      <c r="H8" s="7"/>
      <c r="I8" s="8"/>
      <c r="J8" s="7"/>
      <c r="K8" s="8"/>
      <c r="L8" s="7"/>
      <c r="M8" s="8"/>
      <c r="N8" s="7"/>
      <c r="O8" s="8"/>
      <c r="P8" s="7"/>
      <c r="Q8" s="8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>
        <v>6</v>
      </c>
      <c r="B9" s="14">
        <v>1980</v>
      </c>
      <c r="C9" s="15" t="s">
        <v>69</v>
      </c>
      <c r="D9" s="4"/>
      <c r="E9" s="4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7</v>
      </c>
      <c r="B10" s="14">
        <v>1981</v>
      </c>
      <c r="C10" s="15" t="s">
        <v>30</v>
      </c>
      <c r="D10" s="4"/>
      <c r="E10" s="4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8</v>
      </c>
      <c r="B11" s="14">
        <v>1982</v>
      </c>
      <c r="C11" s="15" t="s">
        <v>30</v>
      </c>
      <c r="D11" s="4"/>
      <c r="E11" s="4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14">
        <v>9</v>
      </c>
      <c r="B12" s="14">
        <v>1983</v>
      </c>
      <c r="C12" s="15" t="s">
        <v>30</v>
      </c>
      <c r="D12" s="4"/>
      <c r="E12" s="4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10</v>
      </c>
      <c r="B13" s="14">
        <v>1984</v>
      </c>
      <c r="C13" s="15" t="s">
        <v>31</v>
      </c>
      <c r="D13" s="4"/>
      <c r="E13" s="4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14">
        <v>11</v>
      </c>
      <c r="B14" s="14">
        <v>1985</v>
      </c>
      <c r="C14" s="15" t="s">
        <v>23</v>
      </c>
      <c r="D14" s="4"/>
      <c r="E14" s="4"/>
      <c r="F14" s="40">
        <f>COUNTIF(C4:C21,"18 de Julio de F.B.")</f>
        <v>5</v>
      </c>
      <c r="G14" s="41"/>
      <c r="H14" s="40">
        <f>COUNTIF(C4:C21,"San Eugenio")</f>
        <v>2</v>
      </c>
      <c r="I14" s="41"/>
      <c r="J14" s="40">
        <f>COUNTIF(C4:C21,"Wanderers de Artigas")</f>
        <v>2</v>
      </c>
      <c r="K14" s="41"/>
      <c r="L14" s="40">
        <f>COUNTIF(C4:C21,"Con Los Mismos Colores")</f>
        <v>1</v>
      </c>
      <c r="M14" s="41"/>
      <c r="N14" s="40">
        <f>COUNTIF(C4:C21,"Salto Uruguay")</f>
        <v>1</v>
      </c>
      <c r="O14" s="41"/>
      <c r="P14" s="40">
        <f>COUNTIF(C4:C21,"Sportivo 18 de Julio")</f>
        <v>1</v>
      </c>
      <c r="Q14" s="41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14">
        <v>12</v>
      </c>
      <c r="B15" s="14">
        <v>1986</v>
      </c>
      <c r="C15" s="15" t="s">
        <v>24</v>
      </c>
      <c r="D15" s="4"/>
      <c r="E15" s="4"/>
      <c r="F15" s="42"/>
      <c r="G15" s="43"/>
      <c r="H15" s="42"/>
      <c r="I15" s="43"/>
      <c r="J15" s="42"/>
      <c r="K15" s="43"/>
      <c r="L15" s="42"/>
      <c r="M15" s="43"/>
      <c r="N15" s="42"/>
      <c r="O15" s="43"/>
      <c r="P15" s="42"/>
      <c r="Q15" s="43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14">
        <v>13</v>
      </c>
      <c r="B16" s="14">
        <v>1987</v>
      </c>
      <c r="C16" s="15" t="s">
        <v>23</v>
      </c>
      <c r="D16" s="4"/>
      <c r="E16" s="4"/>
      <c r="F16" s="42"/>
      <c r="G16" s="43"/>
      <c r="H16" s="42"/>
      <c r="I16" s="43"/>
      <c r="J16" s="42"/>
      <c r="K16" s="43"/>
      <c r="L16" s="42"/>
      <c r="M16" s="43"/>
      <c r="N16" s="42"/>
      <c r="O16" s="43"/>
      <c r="P16" s="42"/>
      <c r="Q16" s="43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thickBot="1">
      <c r="A17" s="14">
        <v>14</v>
      </c>
      <c r="B17" s="14">
        <v>1988</v>
      </c>
      <c r="C17" s="15" t="s">
        <v>70</v>
      </c>
      <c r="D17" s="4"/>
      <c r="E17" s="4"/>
      <c r="F17" s="44"/>
      <c r="G17" s="45"/>
      <c r="H17" s="44"/>
      <c r="I17" s="45"/>
      <c r="J17" s="44"/>
      <c r="K17" s="45"/>
      <c r="L17" s="44"/>
      <c r="M17" s="45"/>
      <c r="N17" s="44"/>
      <c r="O17" s="45"/>
      <c r="P17" s="44"/>
      <c r="Q17" s="45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4">
        <v>15</v>
      </c>
      <c r="B18" s="14">
        <v>1989</v>
      </c>
      <c r="C18" s="15" t="s">
        <v>42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14">
        <v>16</v>
      </c>
      <c r="B19" s="14">
        <v>1990</v>
      </c>
      <c r="C19" s="15" t="s">
        <v>42</v>
      </c>
      <c r="D19" s="4"/>
      <c r="E19" s="4"/>
      <c r="F19" s="39" t="s">
        <v>146</v>
      </c>
      <c r="G19" s="39"/>
      <c r="H19" s="39" t="s">
        <v>145</v>
      </c>
      <c r="I19" s="39"/>
      <c r="J19" s="39" t="s">
        <v>141</v>
      </c>
      <c r="K19" s="39"/>
      <c r="L19" s="39" t="s">
        <v>143</v>
      </c>
      <c r="M19" s="39"/>
      <c r="N19" s="39" t="s">
        <v>144</v>
      </c>
      <c r="O19" s="39"/>
      <c r="P19" s="39" t="s">
        <v>121</v>
      </c>
      <c r="Q19" s="39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4">
        <v>17</v>
      </c>
      <c r="B20" s="14">
        <v>1991</v>
      </c>
      <c r="C20" s="15" t="s">
        <v>71</v>
      </c>
      <c r="D20" s="4"/>
      <c r="E20" s="4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6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14">
        <v>18</v>
      </c>
      <c r="B21" s="14">
        <v>1992</v>
      </c>
      <c r="C21" s="15" t="s">
        <v>72</v>
      </c>
      <c r="D21" s="4"/>
      <c r="E21" s="4"/>
      <c r="F21" s="7"/>
      <c r="G21" s="8"/>
      <c r="H21" s="7"/>
      <c r="I21" s="8"/>
      <c r="J21" s="7"/>
      <c r="K21" s="8"/>
      <c r="L21" s="7"/>
      <c r="M21" s="8"/>
      <c r="N21" s="7"/>
      <c r="O21" s="8"/>
      <c r="P21" s="7"/>
      <c r="Q21" s="8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7"/>
      <c r="G22" s="8"/>
      <c r="H22" s="7"/>
      <c r="I22" s="8"/>
      <c r="J22" s="7"/>
      <c r="K22" s="8"/>
      <c r="L22" s="7"/>
      <c r="M22" s="8"/>
      <c r="N22" s="7"/>
      <c r="O22" s="8"/>
      <c r="P22" s="7"/>
      <c r="Q22" s="8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7"/>
      <c r="G23" s="8"/>
      <c r="H23" s="7"/>
      <c r="I23" s="8"/>
      <c r="J23" s="7"/>
      <c r="K23" s="8"/>
      <c r="L23" s="7"/>
      <c r="M23" s="8"/>
      <c r="N23" s="7"/>
      <c r="O23" s="8"/>
      <c r="P23" s="7"/>
      <c r="Q23" s="8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7"/>
      <c r="G24" s="8"/>
      <c r="H24" s="7"/>
      <c r="I24" s="8"/>
      <c r="J24" s="7"/>
      <c r="K24" s="8"/>
      <c r="L24" s="7"/>
      <c r="M24" s="8"/>
      <c r="N24" s="7"/>
      <c r="O24" s="8"/>
      <c r="P24" s="7"/>
      <c r="Q24" s="8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7"/>
      <c r="G25" s="8"/>
      <c r="H25" s="7"/>
      <c r="I25" s="8"/>
      <c r="J25" s="7"/>
      <c r="K25" s="8"/>
      <c r="L25" s="7"/>
      <c r="M25" s="8"/>
      <c r="N25" s="7"/>
      <c r="O25" s="8"/>
      <c r="P25" s="7"/>
      <c r="Q25" s="8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7"/>
      <c r="G26" s="8"/>
      <c r="H26" s="7"/>
      <c r="I26" s="8"/>
      <c r="J26" s="7"/>
      <c r="K26" s="8"/>
      <c r="L26" s="7"/>
      <c r="M26" s="8"/>
      <c r="N26" s="7"/>
      <c r="O26" s="8"/>
      <c r="P26" s="7"/>
      <c r="Q26" s="8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4"/>
      <c r="B27" s="4"/>
      <c r="C27" s="4"/>
      <c r="D27" s="4"/>
      <c r="E27" s="4"/>
      <c r="F27" s="9"/>
      <c r="G27" s="10"/>
      <c r="H27" s="9"/>
      <c r="I27" s="10"/>
      <c r="J27" s="9"/>
      <c r="K27" s="10"/>
      <c r="L27" s="9"/>
      <c r="M27" s="10"/>
      <c r="N27" s="9"/>
      <c r="O27" s="10"/>
      <c r="P27" s="9"/>
      <c r="Q27" s="10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0">
        <f>COUNTIF(C4:C21,"San Lorenzo de Young")</f>
        <v>1</v>
      </c>
      <c r="G28" s="41"/>
      <c r="H28" s="40">
        <f>COUNTIF(C4:C21,"Sportivo Independencia")</f>
        <v>1</v>
      </c>
      <c r="I28" s="41"/>
      <c r="J28" s="40">
        <f>COUNTIF(C4:C21,"Estudiantil Sanducero")</f>
        <v>1</v>
      </c>
      <c r="K28" s="41"/>
      <c r="L28" s="40">
        <f>COUNTIF(C4:C21,"Sportivo Barracas")</f>
        <v>1</v>
      </c>
      <c r="M28" s="41"/>
      <c r="N28" s="40">
        <f>COUNTIF(C4:C21,"Libertad de Cañada Nieto")</f>
        <v>1</v>
      </c>
      <c r="O28" s="41"/>
      <c r="P28" s="40">
        <f>COUNTIF(C4:C21,"Deportivo Artigas")</f>
        <v>1</v>
      </c>
      <c r="Q28" s="41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2"/>
      <c r="G30" s="43"/>
      <c r="H30" s="42"/>
      <c r="I30" s="43"/>
      <c r="J30" s="42"/>
      <c r="K30" s="43"/>
      <c r="L30" s="42"/>
      <c r="M30" s="43"/>
      <c r="N30" s="42"/>
      <c r="O30" s="43"/>
      <c r="P30" s="42"/>
      <c r="Q30" s="43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4"/>
      <c r="B31" s="4"/>
      <c r="C31" s="4"/>
      <c r="D31" s="4"/>
      <c r="E31" s="4"/>
      <c r="F31" s="44"/>
      <c r="G31" s="45"/>
      <c r="H31" s="44"/>
      <c r="I31" s="45"/>
      <c r="J31" s="44"/>
      <c r="K31" s="45"/>
      <c r="L31" s="44"/>
      <c r="M31" s="45"/>
      <c r="N31" s="44"/>
      <c r="O31" s="45"/>
      <c r="P31" s="44"/>
      <c r="Q31" s="45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thickBot="1">
      <c r="A34" s="4"/>
      <c r="B34" s="52" t="s">
        <v>11</v>
      </c>
      <c r="C34" s="52"/>
      <c r="D34" s="52"/>
      <c r="E34" s="4"/>
      <c r="F34" s="39" t="s">
        <v>15</v>
      </c>
      <c r="G34" s="3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>
      <c r="A35" s="4"/>
      <c r="B35" s="20" t="s">
        <v>54</v>
      </c>
      <c r="C35" s="20" t="s">
        <v>12</v>
      </c>
      <c r="D35" s="20" t="s">
        <v>13</v>
      </c>
      <c r="E35" s="4"/>
      <c r="F35" s="5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21" t="s">
        <v>192</v>
      </c>
      <c r="C36" s="21">
        <v>3</v>
      </c>
      <c r="D36" s="21" t="s">
        <v>193</v>
      </c>
      <c r="E36" s="4"/>
      <c r="F36" s="7"/>
      <c r="G36" s="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21" t="s">
        <v>192</v>
      </c>
      <c r="C37" s="21">
        <v>2</v>
      </c>
      <c r="D37" s="21" t="s">
        <v>194</v>
      </c>
      <c r="E37" s="4"/>
      <c r="F37" s="7"/>
      <c r="G37" s="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21" t="s">
        <v>195</v>
      </c>
      <c r="C38" s="21">
        <v>2</v>
      </c>
      <c r="D38" s="21" t="s">
        <v>191</v>
      </c>
      <c r="E38" s="4"/>
      <c r="F38" s="7"/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7"/>
      <c r="G39" s="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7"/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" customHeight="1">
      <c r="A41" s="4"/>
      <c r="B41" s="4"/>
      <c r="C41" s="4"/>
      <c r="D41" s="4"/>
      <c r="E41" s="4"/>
      <c r="F41" s="7"/>
      <c r="G41" s="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 thickBot="1">
      <c r="A42" s="4"/>
      <c r="B42" s="4"/>
      <c r="C42" s="4"/>
      <c r="D42" s="4"/>
      <c r="E42" s="4"/>
      <c r="F42" s="9"/>
      <c r="G42" s="1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>
      <c r="A43" s="4"/>
      <c r="B43" s="4"/>
      <c r="C43" s="4"/>
      <c r="D43" s="4"/>
      <c r="E43" s="4"/>
      <c r="F43" s="40">
        <f>F14+H14+J14+L14+N14+P14+F28+H28+J28+L28+N28+P28</f>
        <v>18</v>
      </c>
      <c r="G43" s="4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2"/>
      <c r="G44" s="4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customHeight="1">
      <c r="A45" s="4"/>
      <c r="B45" s="4"/>
      <c r="C45" s="4"/>
      <c r="D45" s="4"/>
      <c r="E45" s="4"/>
      <c r="F45" s="42"/>
      <c r="G45" s="4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thickBot="1">
      <c r="A46" s="4"/>
      <c r="B46" s="4"/>
      <c r="C46" s="4"/>
      <c r="D46" s="4"/>
      <c r="E46" s="4"/>
      <c r="F46" s="44"/>
      <c r="G46" s="4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2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</sheetData>
  <sheetProtection password="CC1F" sheet="1" objects="1" scenarios="1" selectLockedCells="1" selectUnlockedCells="1"/>
  <mergeCells count="29">
    <mergeCell ref="P28:Q31"/>
    <mergeCell ref="F34:G34"/>
    <mergeCell ref="F43:G46"/>
    <mergeCell ref="A1:C1"/>
    <mergeCell ref="N28:O31"/>
    <mergeCell ref="B34:D34"/>
    <mergeCell ref="J28:K31"/>
    <mergeCell ref="L28:M31"/>
    <mergeCell ref="F14:G17"/>
    <mergeCell ref="H14:I17"/>
    <mergeCell ref="F19:G19"/>
    <mergeCell ref="H19:I19"/>
    <mergeCell ref="H28:I31"/>
    <mergeCell ref="F28:G31"/>
    <mergeCell ref="F3:Q3"/>
    <mergeCell ref="F5:G5"/>
    <mergeCell ref="H5:I5"/>
    <mergeCell ref="J5:K5"/>
    <mergeCell ref="L5:M5"/>
    <mergeCell ref="N5:O5"/>
    <mergeCell ref="J19:K19"/>
    <mergeCell ref="L19:M19"/>
    <mergeCell ref="N19:O19"/>
    <mergeCell ref="P19:Q19"/>
    <mergeCell ref="P5:Q5"/>
    <mergeCell ref="P14:Q17"/>
    <mergeCell ref="J14:K17"/>
    <mergeCell ref="L14:M17"/>
    <mergeCell ref="N14:O1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79"/>
  <sheetViews>
    <sheetView topLeftCell="A13" workbookViewId="0">
      <selection activeCell="A2" sqref="A2"/>
    </sheetView>
  </sheetViews>
  <sheetFormatPr baseColWidth="10" defaultRowHeight="15"/>
  <cols>
    <col min="1" max="1" width="14.42578125" bestFit="1" customWidth="1"/>
    <col min="2" max="2" width="25.42578125" bestFit="1" customWidth="1"/>
    <col min="3" max="3" width="20.7109375" bestFit="1" customWidth="1"/>
    <col min="4" max="4" width="16.42578125" bestFit="1" customWidth="1"/>
    <col min="6" max="6" width="27.85546875" customWidth="1"/>
    <col min="7" max="7" width="16" customWidth="1"/>
    <col min="8" max="8" width="11.42578125" customWidth="1"/>
    <col min="9" max="9" width="12.5703125" customWidth="1"/>
    <col min="15" max="15" width="13.140625" customWidth="1"/>
  </cols>
  <sheetData>
    <row r="1" spans="1:26" ht="39.75" customHeight="1" thickBot="1">
      <c r="A1" s="36" t="s">
        <v>7</v>
      </c>
      <c r="B1" s="38"/>
      <c r="C1" s="22" t="s">
        <v>236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4" t="s">
        <v>16</v>
      </c>
      <c r="B3" s="1" t="s">
        <v>1</v>
      </c>
      <c r="C3" s="1" t="s">
        <v>2</v>
      </c>
      <c r="D3" s="4"/>
      <c r="E3" s="4"/>
      <c r="F3" s="4"/>
      <c r="G3" s="4"/>
      <c r="H3" s="46" t="s">
        <v>73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1965</v>
      </c>
      <c r="C4" s="15" t="s">
        <v>74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/>
      <c r="B5" s="14">
        <v>1966</v>
      </c>
      <c r="C5" s="15" t="s">
        <v>3</v>
      </c>
      <c r="D5" s="22" t="s">
        <v>75</v>
      </c>
      <c r="E5" s="4"/>
      <c r="F5" s="4"/>
      <c r="G5" s="4"/>
      <c r="H5" s="39" t="s">
        <v>123</v>
      </c>
      <c r="I5" s="39"/>
      <c r="J5" s="39" t="s">
        <v>122</v>
      </c>
      <c r="K5" s="39"/>
      <c r="L5" s="39" t="s">
        <v>124</v>
      </c>
      <c r="M5" s="39"/>
      <c r="N5" s="39" t="s">
        <v>125</v>
      </c>
      <c r="O5" s="39"/>
      <c r="P5" s="39" t="s">
        <v>126</v>
      </c>
      <c r="Q5" s="39"/>
      <c r="R5" s="39" t="s">
        <v>127</v>
      </c>
      <c r="S5" s="39"/>
      <c r="T5" s="4"/>
      <c r="U5" s="4"/>
      <c r="V5" s="4"/>
      <c r="W5" s="4"/>
      <c r="X5" s="4"/>
      <c r="Y5" s="4"/>
      <c r="Z5" s="4"/>
    </row>
    <row r="6" spans="1:26">
      <c r="A6" s="14">
        <v>2</v>
      </c>
      <c r="B6" s="14">
        <v>1975</v>
      </c>
      <c r="C6" s="15" t="s">
        <v>32</v>
      </c>
      <c r="D6" s="4"/>
      <c r="E6" s="4"/>
      <c r="F6" s="4"/>
      <c r="G6" s="4"/>
      <c r="H6" s="5"/>
      <c r="I6" s="6"/>
      <c r="J6" s="5"/>
      <c r="K6" s="6"/>
      <c r="L6" s="5"/>
      <c r="M6" s="6"/>
      <c r="N6" s="5"/>
      <c r="O6" s="6"/>
      <c r="P6" s="5"/>
      <c r="Q6" s="6"/>
      <c r="R6" s="5"/>
      <c r="S6" s="6"/>
      <c r="T6" s="4"/>
      <c r="U6" s="4"/>
      <c r="V6" s="4"/>
      <c r="W6" s="4"/>
      <c r="X6" s="4"/>
      <c r="Y6" s="4"/>
      <c r="Z6" s="4"/>
    </row>
    <row r="7" spans="1:26">
      <c r="A7" s="14">
        <v>3</v>
      </c>
      <c r="B7" s="14">
        <v>1978</v>
      </c>
      <c r="C7" s="15" t="s">
        <v>76</v>
      </c>
      <c r="D7" s="4"/>
      <c r="E7" s="4"/>
      <c r="F7" s="4"/>
      <c r="G7" s="4"/>
      <c r="H7" s="7"/>
      <c r="I7" s="8"/>
      <c r="J7" s="7"/>
      <c r="K7" s="8"/>
      <c r="L7" s="7"/>
      <c r="M7" s="8"/>
      <c r="N7" s="7"/>
      <c r="O7" s="8"/>
      <c r="P7" s="7"/>
      <c r="Q7" s="8"/>
      <c r="R7" s="7"/>
      <c r="S7" s="8"/>
      <c r="T7" s="4"/>
      <c r="U7" s="4"/>
      <c r="V7" s="4"/>
      <c r="W7" s="4"/>
      <c r="X7" s="4"/>
      <c r="Y7" s="4"/>
      <c r="Z7" s="4"/>
    </row>
    <row r="8" spans="1:26">
      <c r="A8" s="14">
        <v>4</v>
      </c>
      <c r="B8" s="14">
        <v>1979</v>
      </c>
      <c r="C8" s="15" t="s">
        <v>76</v>
      </c>
      <c r="D8" s="4"/>
      <c r="E8" s="4"/>
      <c r="F8" s="4"/>
      <c r="G8" s="4"/>
      <c r="H8" s="7"/>
      <c r="I8" s="8"/>
      <c r="J8" s="7"/>
      <c r="K8" s="8"/>
      <c r="L8" s="7"/>
      <c r="M8" s="8"/>
      <c r="N8" s="7"/>
      <c r="O8" s="8"/>
      <c r="P8" s="7"/>
      <c r="Q8" s="8"/>
      <c r="R8" s="7"/>
      <c r="S8" s="8"/>
      <c r="T8" s="4"/>
      <c r="U8" s="4"/>
      <c r="V8" s="4"/>
      <c r="W8" s="4"/>
      <c r="X8" s="4"/>
      <c r="Y8" s="4"/>
      <c r="Z8" s="4"/>
    </row>
    <row r="9" spans="1:26">
      <c r="A9" s="14">
        <v>5</v>
      </c>
      <c r="B9" s="14">
        <v>1980</v>
      </c>
      <c r="C9" s="15" t="s">
        <v>28</v>
      </c>
      <c r="D9" s="4"/>
      <c r="E9" s="4"/>
      <c r="F9" s="4"/>
      <c r="G9" s="4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4"/>
      <c r="U9" s="4"/>
      <c r="V9" s="4"/>
      <c r="W9" s="4"/>
      <c r="X9" s="4"/>
      <c r="Y9" s="4"/>
      <c r="Z9" s="4"/>
    </row>
    <row r="10" spans="1:26">
      <c r="A10" s="14">
        <v>6</v>
      </c>
      <c r="B10" s="14">
        <v>1981</v>
      </c>
      <c r="C10" s="15" t="s">
        <v>0</v>
      </c>
      <c r="D10" s="4"/>
      <c r="E10" s="4"/>
      <c r="F10" s="4"/>
      <c r="G10" s="4"/>
      <c r="H10" s="7"/>
      <c r="I10" s="8"/>
      <c r="J10" s="7"/>
      <c r="K10" s="8"/>
      <c r="L10" s="7"/>
      <c r="M10" s="8"/>
      <c r="N10" s="7"/>
      <c r="O10" s="8"/>
      <c r="P10" s="7"/>
      <c r="Q10" s="8"/>
      <c r="R10" s="7"/>
      <c r="S10" s="8"/>
      <c r="T10" s="4"/>
      <c r="U10" s="4"/>
      <c r="V10" s="4"/>
      <c r="W10" s="4"/>
      <c r="X10" s="4"/>
      <c r="Y10" s="4"/>
      <c r="Z10" s="4"/>
    </row>
    <row r="11" spans="1:26">
      <c r="A11" s="14">
        <v>7</v>
      </c>
      <c r="B11" s="14">
        <v>1982</v>
      </c>
      <c r="C11" s="15" t="s">
        <v>77</v>
      </c>
      <c r="D11" s="4"/>
      <c r="E11" s="4"/>
      <c r="F11" s="4"/>
      <c r="G11" s="4"/>
      <c r="H11" s="7"/>
      <c r="I11" s="8"/>
      <c r="J11" s="7"/>
      <c r="K11" s="8"/>
      <c r="L11" s="7"/>
      <c r="M11" s="8"/>
      <c r="N11" s="7"/>
      <c r="O11" s="8"/>
      <c r="P11" s="7"/>
      <c r="Q11" s="8"/>
      <c r="R11" s="7"/>
      <c r="S11" s="8"/>
      <c r="T11" s="4"/>
      <c r="U11" s="4"/>
      <c r="V11" s="4"/>
      <c r="W11" s="4"/>
      <c r="X11" s="4"/>
      <c r="Y11" s="4"/>
      <c r="Z11" s="4"/>
    </row>
    <row r="12" spans="1:26">
      <c r="A12" s="14">
        <v>8</v>
      </c>
      <c r="B12" s="14">
        <v>1983</v>
      </c>
      <c r="C12" s="15" t="s">
        <v>0</v>
      </c>
      <c r="D12" s="4"/>
      <c r="E12" s="4"/>
      <c r="F12" s="4"/>
      <c r="G12" s="4"/>
      <c r="H12" s="7"/>
      <c r="I12" s="8"/>
      <c r="J12" s="7"/>
      <c r="K12" s="8"/>
      <c r="L12" s="7"/>
      <c r="M12" s="8"/>
      <c r="N12" s="7"/>
      <c r="O12" s="8"/>
      <c r="P12" s="7"/>
      <c r="Q12" s="8"/>
      <c r="R12" s="7"/>
      <c r="S12" s="8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9</v>
      </c>
      <c r="B13" s="14">
        <v>1984</v>
      </c>
      <c r="C13" s="15" t="s">
        <v>32</v>
      </c>
      <c r="D13" s="4"/>
      <c r="E13" s="4"/>
      <c r="F13" s="4"/>
      <c r="G13" s="4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4"/>
      <c r="U13" s="4"/>
      <c r="V13" s="4"/>
      <c r="W13" s="4"/>
      <c r="X13" s="4"/>
      <c r="Y13" s="4"/>
      <c r="Z13" s="4"/>
    </row>
    <row r="14" spans="1:26">
      <c r="A14" s="14">
        <v>10</v>
      </c>
      <c r="B14" s="14">
        <v>1985</v>
      </c>
      <c r="C14" s="15" t="s">
        <v>32</v>
      </c>
      <c r="D14" s="4"/>
      <c r="E14" s="4"/>
      <c r="F14" s="4"/>
      <c r="G14" s="4"/>
      <c r="H14" s="40">
        <f>COUNTIF(C4:C21,"Río Negro")</f>
        <v>4</v>
      </c>
      <c r="I14" s="41"/>
      <c r="J14" s="40">
        <f>COUNTIF(C4:C21,"Quilmes")</f>
        <v>3</v>
      </c>
      <c r="K14" s="41"/>
      <c r="L14" s="40">
        <f>COUNTIF(C4:C21,"Porongos")</f>
        <v>3</v>
      </c>
      <c r="M14" s="41"/>
      <c r="N14" s="40">
        <f>COUNTIF(C4:C21,"Santa Bernardina")</f>
        <v>2</v>
      </c>
      <c r="O14" s="41"/>
      <c r="P14" s="40">
        <f>COUNTIF(C4:C21,"Unión Juvenil")</f>
        <v>1</v>
      </c>
      <c r="Q14" s="41"/>
      <c r="R14" s="40">
        <f>COUNTIF(C4:C21,"River Plate de Florida")</f>
        <v>1</v>
      </c>
      <c r="S14" s="41"/>
      <c r="T14" s="4"/>
      <c r="U14" s="4"/>
      <c r="V14" s="4"/>
      <c r="W14" s="4"/>
      <c r="X14" s="4"/>
      <c r="Y14" s="4"/>
      <c r="Z14" s="4"/>
    </row>
    <row r="15" spans="1:26">
      <c r="A15" s="14">
        <v>11</v>
      </c>
      <c r="B15" s="14">
        <v>1986</v>
      </c>
      <c r="C15" s="15" t="s">
        <v>48</v>
      </c>
      <c r="D15" s="4"/>
      <c r="E15" s="4"/>
      <c r="F15" s="4"/>
      <c r="G15" s="4"/>
      <c r="H15" s="42"/>
      <c r="I15" s="43"/>
      <c r="J15" s="42"/>
      <c r="K15" s="43"/>
      <c r="L15" s="42"/>
      <c r="M15" s="43"/>
      <c r="N15" s="42"/>
      <c r="O15" s="43"/>
      <c r="P15" s="42"/>
      <c r="Q15" s="43"/>
      <c r="R15" s="42"/>
      <c r="S15" s="43"/>
      <c r="T15" s="4"/>
      <c r="U15" s="4"/>
      <c r="V15" s="4"/>
      <c r="W15" s="4"/>
      <c r="X15" s="4"/>
      <c r="Y15" s="4"/>
      <c r="Z15" s="4"/>
    </row>
    <row r="16" spans="1:26">
      <c r="A16" s="14">
        <v>12</v>
      </c>
      <c r="B16" s="14">
        <v>1987</v>
      </c>
      <c r="C16" s="15" t="s">
        <v>0</v>
      </c>
      <c r="D16" s="4"/>
      <c r="E16" s="4"/>
      <c r="F16" s="4"/>
      <c r="G16" s="4"/>
      <c r="H16" s="42"/>
      <c r="I16" s="43"/>
      <c r="J16" s="42"/>
      <c r="K16" s="43"/>
      <c r="L16" s="42"/>
      <c r="M16" s="43"/>
      <c r="N16" s="42"/>
      <c r="O16" s="43"/>
      <c r="P16" s="42"/>
      <c r="Q16" s="43"/>
      <c r="R16" s="42"/>
      <c r="S16" s="43"/>
      <c r="T16" s="4"/>
      <c r="U16" s="4"/>
      <c r="V16" s="4"/>
      <c r="W16" s="4"/>
      <c r="X16" s="4"/>
      <c r="Y16" s="4"/>
      <c r="Z16" s="4"/>
    </row>
    <row r="17" spans="1:26" ht="15.75" thickBot="1">
      <c r="A17" s="14">
        <v>13</v>
      </c>
      <c r="B17" s="14">
        <v>1988</v>
      </c>
      <c r="C17" s="15" t="s">
        <v>34</v>
      </c>
      <c r="D17" s="4"/>
      <c r="E17" s="4"/>
      <c r="F17" s="4"/>
      <c r="G17" s="4"/>
      <c r="H17" s="44"/>
      <c r="I17" s="45"/>
      <c r="J17" s="44"/>
      <c r="K17" s="45"/>
      <c r="L17" s="44"/>
      <c r="M17" s="45"/>
      <c r="N17" s="44"/>
      <c r="O17" s="45"/>
      <c r="P17" s="44"/>
      <c r="Q17" s="45"/>
      <c r="R17" s="44"/>
      <c r="S17" s="45"/>
      <c r="T17" s="4"/>
      <c r="U17" s="4"/>
      <c r="V17" s="4"/>
      <c r="W17" s="4"/>
      <c r="X17" s="4"/>
      <c r="Y17" s="4"/>
      <c r="Z17" s="4"/>
    </row>
    <row r="18" spans="1:26">
      <c r="A18" s="14">
        <v>14</v>
      </c>
      <c r="B18" s="14">
        <v>1989</v>
      </c>
      <c r="C18" s="15" t="s">
        <v>44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14">
        <v>15</v>
      </c>
      <c r="B19" s="14">
        <v>1990</v>
      </c>
      <c r="C19" s="15" t="s">
        <v>0</v>
      </c>
      <c r="D19" s="4"/>
      <c r="E19" s="4"/>
      <c r="F19" s="4"/>
      <c r="G19" s="4"/>
      <c r="H19" s="39" t="s">
        <v>201</v>
      </c>
      <c r="I19" s="39"/>
      <c r="J19" s="39" t="s">
        <v>128</v>
      </c>
      <c r="K19" s="39"/>
      <c r="L19" s="39" t="s">
        <v>129</v>
      </c>
      <c r="M19" s="39"/>
      <c r="N19" s="39" t="s">
        <v>3</v>
      </c>
      <c r="O19" s="39"/>
      <c r="P19" s="39" t="s">
        <v>14</v>
      </c>
      <c r="Q19" s="39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4">
        <v>16</v>
      </c>
      <c r="B20" s="14">
        <v>1991</v>
      </c>
      <c r="C20" s="15" t="s">
        <v>34</v>
      </c>
      <c r="D20" s="4"/>
      <c r="E20" s="4"/>
      <c r="F20" s="4"/>
      <c r="G20" s="4"/>
      <c r="H20" s="5"/>
      <c r="I20" s="6"/>
      <c r="J20" s="5"/>
      <c r="K20" s="6"/>
      <c r="L20" s="5"/>
      <c r="M20" s="6"/>
      <c r="N20" s="53"/>
      <c r="O20" s="54"/>
      <c r="P20" s="5"/>
      <c r="Q20" s="6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14">
        <v>17</v>
      </c>
      <c r="B21" s="14">
        <v>1992</v>
      </c>
      <c r="C21" s="15" t="s">
        <v>34</v>
      </c>
      <c r="D21" s="4"/>
      <c r="E21" s="4"/>
      <c r="F21" s="4"/>
      <c r="G21" s="4"/>
      <c r="H21" s="7"/>
      <c r="I21" s="8"/>
      <c r="J21" s="7"/>
      <c r="K21" s="8"/>
      <c r="L21" s="7"/>
      <c r="M21" s="8"/>
      <c r="N21" s="55"/>
      <c r="O21" s="56"/>
      <c r="P21" s="7"/>
      <c r="Q21" s="8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7"/>
      <c r="I22" s="8"/>
      <c r="J22" s="7"/>
      <c r="K22" s="8"/>
      <c r="L22" s="7"/>
      <c r="M22" s="8"/>
      <c r="N22" s="55"/>
      <c r="O22" s="56"/>
      <c r="P22" s="7"/>
      <c r="Q22" s="8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4"/>
      <c r="F23" s="4"/>
      <c r="G23" s="4"/>
      <c r="H23" s="7"/>
      <c r="I23" s="8"/>
      <c r="J23" s="7"/>
      <c r="K23" s="8"/>
      <c r="L23" s="7"/>
      <c r="M23" s="8"/>
      <c r="N23" s="55"/>
      <c r="O23" s="56"/>
      <c r="P23" s="7"/>
      <c r="Q23" s="8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7"/>
      <c r="I24" s="8"/>
      <c r="J24" s="7"/>
      <c r="K24" s="8"/>
      <c r="L24" s="7"/>
      <c r="M24" s="8"/>
      <c r="N24" s="55"/>
      <c r="O24" s="56"/>
      <c r="P24" s="7"/>
      <c r="Q24" s="8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7"/>
      <c r="I25" s="8"/>
      <c r="J25" s="7"/>
      <c r="K25" s="8"/>
      <c r="L25" s="7"/>
      <c r="M25" s="8"/>
      <c r="N25" s="55"/>
      <c r="O25" s="56"/>
      <c r="P25" s="7"/>
      <c r="Q25" s="8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7"/>
      <c r="I26" s="8"/>
      <c r="J26" s="7"/>
      <c r="K26" s="8"/>
      <c r="L26" s="7"/>
      <c r="M26" s="8"/>
      <c r="N26" s="55"/>
      <c r="O26" s="56"/>
      <c r="P26" s="7"/>
      <c r="Q26" s="8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4"/>
      <c r="B27" s="4"/>
      <c r="C27" s="4"/>
      <c r="D27" s="4"/>
      <c r="E27" s="4"/>
      <c r="F27" s="4"/>
      <c r="G27" s="4"/>
      <c r="H27" s="9"/>
      <c r="I27" s="10"/>
      <c r="J27" s="9"/>
      <c r="K27" s="10"/>
      <c r="L27" s="9"/>
      <c r="M27" s="10"/>
      <c r="N27" s="57"/>
      <c r="O27" s="58"/>
      <c r="P27" s="9"/>
      <c r="Q27" s="10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"/>
      <c r="F28" s="4"/>
      <c r="G28" s="4"/>
      <c r="H28" s="40">
        <f>COUNTIF(C4:C21,"Carrasco F.C.")</f>
        <v>1</v>
      </c>
      <c r="I28" s="41"/>
      <c r="J28" s="40">
        <f>COUNTIF(C4:C21,"Central de San José")</f>
        <v>1</v>
      </c>
      <c r="K28" s="41"/>
      <c r="L28" s="40">
        <f>COUNTIF(C4:C21,"Vida Nueva")</f>
        <v>1</v>
      </c>
      <c r="M28" s="41"/>
      <c r="N28" s="40">
        <f>COUNTIF(C4:C21,"No se disputó")</f>
        <v>1</v>
      </c>
      <c r="O28" s="41"/>
      <c r="P28" s="40">
        <f>H14+J14+L14+N14+P14+R14+H28+J28+L28</f>
        <v>17</v>
      </c>
      <c r="Q28" s="41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"/>
      <c r="F29" s="4"/>
      <c r="G29" s="4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"/>
      <c r="F30" s="4"/>
      <c r="G30" s="4"/>
      <c r="H30" s="42"/>
      <c r="I30" s="43"/>
      <c r="J30" s="42"/>
      <c r="K30" s="43"/>
      <c r="L30" s="42"/>
      <c r="M30" s="43"/>
      <c r="N30" s="42"/>
      <c r="O30" s="43"/>
      <c r="P30" s="42"/>
      <c r="Q30" s="43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4"/>
      <c r="B31" s="4"/>
      <c r="C31" s="4"/>
      <c r="D31" s="4"/>
      <c r="E31" s="4"/>
      <c r="F31" s="4"/>
      <c r="G31" s="4"/>
      <c r="H31" s="44"/>
      <c r="I31" s="45"/>
      <c r="J31" s="44"/>
      <c r="K31" s="45"/>
      <c r="L31" s="44"/>
      <c r="M31" s="45"/>
      <c r="N31" s="44"/>
      <c r="O31" s="45"/>
      <c r="P31" s="44"/>
      <c r="Q31" s="45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>
      <c r="A33" s="4"/>
      <c r="B33" s="52" t="s">
        <v>11</v>
      </c>
      <c r="C33" s="52"/>
      <c r="D33" s="5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7.25">
      <c r="A34" s="4"/>
      <c r="B34" s="20" t="s">
        <v>54</v>
      </c>
      <c r="C34" s="20" t="s">
        <v>12</v>
      </c>
      <c r="D34" s="20" t="s">
        <v>13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21" t="s">
        <v>125</v>
      </c>
      <c r="C35" s="21">
        <v>2</v>
      </c>
      <c r="D35" s="21" t="s">
        <v>196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21" t="s">
        <v>122</v>
      </c>
      <c r="C36" s="21">
        <v>2</v>
      </c>
      <c r="D36" s="21" t="s">
        <v>190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21" t="s">
        <v>124</v>
      </c>
      <c r="C37" s="21">
        <v>2</v>
      </c>
      <c r="D37" s="21" t="s">
        <v>118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</sheetData>
  <sheetProtection password="CC1F" sheet="1" objects="1" scenarios="1" selectLockedCells="1" selectUnlockedCells="1"/>
  <mergeCells count="26">
    <mergeCell ref="P28:Q31"/>
    <mergeCell ref="N20:O27"/>
    <mergeCell ref="B33:D33"/>
    <mergeCell ref="H28:I31"/>
    <mergeCell ref="J28:K31"/>
    <mergeCell ref="L28:M31"/>
    <mergeCell ref="N28:O31"/>
    <mergeCell ref="A1:B1"/>
    <mergeCell ref="H3:S3"/>
    <mergeCell ref="H5:I5"/>
    <mergeCell ref="J5:K5"/>
    <mergeCell ref="L5:M5"/>
    <mergeCell ref="N5:O5"/>
    <mergeCell ref="P5:Q5"/>
    <mergeCell ref="R5:S5"/>
    <mergeCell ref="P14:Q17"/>
    <mergeCell ref="R14:S17"/>
    <mergeCell ref="H19:I19"/>
    <mergeCell ref="J19:K19"/>
    <mergeCell ref="L19:M19"/>
    <mergeCell ref="N19:O19"/>
    <mergeCell ref="P19:Q19"/>
    <mergeCell ref="H14:I17"/>
    <mergeCell ref="J14:K17"/>
    <mergeCell ref="L14:M17"/>
    <mergeCell ref="N14:O1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61"/>
  <sheetViews>
    <sheetView topLeftCell="A16" workbookViewId="0">
      <selection activeCell="A2" sqref="A2"/>
    </sheetView>
  </sheetViews>
  <sheetFormatPr baseColWidth="10" defaultRowHeight="15"/>
  <cols>
    <col min="1" max="1" width="14.42578125" bestFit="1" customWidth="1"/>
    <col min="2" max="2" width="17.85546875" bestFit="1" customWidth="1"/>
    <col min="3" max="3" width="23.140625" bestFit="1" customWidth="1"/>
    <col min="4" max="4" width="16.42578125" bestFit="1" customWidth="1"/>
    <col min="7" max="7" width="12.5703125" customWidth="1"/>
    <col min="10" max="10" width="12.85546875" customWidth="1"/>
  </cols>
  <sheetData>
    <row r="1" spans="1:26" ht="36" customHeight="1" thickBot="1">
      <c r="A1" s="36" t="s">
        <v>8</v>
      </c>
      <c r="B1" s="38"/>
      <c r="C1" s="22" t="s">
        <v>236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4" t="s">
        <v>16</v>
      </c>
      <c r="B3" s="1" t="s">
        <v>1</v>
      </c>
      <c r="C3" s="1" t="s">
        <v>2</v>
      </c>
      <c r="D3" s="4"/>
      <c r="E3" s="46" t="s">
        <v>78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1965</v>
      </c>
      <c r="C4" s="15" t="s">
        <v>22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2</v>
      </c>
      <c r="B5" s="14">
        <v>1966</v>
      </c>
      <c r="C5" s="15" t="s">
        <v>79</v>
      </c>
      <c r="D5" s="4"/>
      <c r="E5" s="39" t="s">
        <v>130</v>
      </c>
      <c r="F5" s="39"/>
      <c r="G5" s="39" t="s">
        <v>157</v>
      </c>
      <c r="H5" s="39"/>
      <c r="I5" s="39" t="s">
        <v>158</v>
      </c>
      <c r="J5" s="39"/>
      <c r="K5" s="39" t="s">
        <v>159</v>
      </c>
      <c r="L5" s="39"/>
      <c r="M5" s="39" t="s">
        <v>160</v>
      </c>
      <c r="N5" s="39"/>
      <c r="O5" s="39" t="s">
        <v>161</v>
      </c>
      <c r="P5" s="3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3</v>
      </c>
      <c r="B6" s="14">
        <v>1975</v>
      </c>
      <c r="C6" s="15" t="s">
        <v>22</v>
      </c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4</v>
      </c>
      <c r="B7" s="14">
        <v>1978</v>
      </c>
      <c r="C7" s="15" t="s">
        <v>80</v>
      </c>
      <c r="D7" s="4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5</v>
      </c>
      <c r="B8" s="14">
        <v>1979</v>
      </c>
      <c r="C8" s="15" t="s">
        <v>50</v>
      </c>
      <c r="D8" s="4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>
        <v>6</v>
      </c>
      <c r="B9" s="14">
        <v>1980</v>
      </c>
      <c r="C9" s="15" t="s">
        <v>29</v>
      </c>
      <c r="D9" s="4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7</v>
      </c>
      <c r="B10" s="14">
        <v>1981</v>
      </c>
      <c r="C10" s="15" t="s">
        <v>29</v>
      </c>
      <c r="D10" s="4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8</v>
      </c>
      <c r="B11" s="14">
        <v>1982</v>
      </c>
      <c r="C11" s="15" t="s">
        <v>39</v>
      </c>
      <c r="D11" s="4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14">
        <v>9</v>
      </c>
      <c r="B12" s="14">
        <v>1983</v>
      </c>
      <c r="C12" s="15" t="s">
        <v>39</v>
      </c>
      <c r="D12" s="4"/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10</v>
      </c>
      <c r="B13" s="14">
        <v>1984</v>
      </c>
      <c r="C13" s="15" t="s">
        <v>39</v>
      </c>
      <c r="D13" s="4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14">
        <v>11</v>
      </c>
      <c r="B14" s="14">
        <v>1985</v>
      </c>
      <c r="C14" s="15" t="s">
        <v>22</v>
      </c>
      <c r="D14" s="4"/>
      <c r="E14" s="40">
        <f>COUNTIF(C4:C21,"Atenas")</f>
        <v>4</v>
      </c>
      <c r="F14" s="41"/>
      <c r="G14" s="40">
        <f>COUNTIF(C4:C21,"Palermo")</f>
        <v>4</v>
      </c>
      <c r="H14" s="41"/>
      <c r="I14" s="40">
        <f>COUNTIF(C4:C21,"San Carlos")</f>
        <v>3</v>
      </c>
      <c r="J14" s="41"/>
      <c r="K14" s="40">
        <f>COUNTIF(C4:C21,"Defensor de Maldonado")</f>
        <v>2</v>
      </c>
      <c r="L14" s="41"/>
      <c r="M14" s="40">
        <f>COUNTIF(C4:C21,"Rausa de G.A.")</f>
        <v>1</v>
      </c>
      <c r="N14" s="41"/>
      <c r="O14" s="40">
        <f>COUNTIF(C4:C21,"Huracán de T. y T.")</f>
        <v>1</v>
      </c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14">
        <v>12</v>
      </c>
      <c r="B15" s="14">
        <v>1986</v>
      </c>
      <c r="C15" s="15" t="s">
        <v>22</v>
      </c>
      <c r="D15" s="4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14">
        <v>13</v>
      </c>
      <c r="B16" s="14">
        <v>1987</v>
      </c>
      <c r="C16" s="15" t="s">
        <v>33</v>
      </c>
      <c r="D16" s="4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thickBot="1">
      <c r="A17" s="14">
        <v>14</v>
      </c>
      <c r="B17" s="14">
        <v>1988</v>
      </c>
      <c r="C17" s="15" t="s">
        <v>33</v>
      </c>
      <c r="D17" s="4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4">
        <v>15</v>
      </c>
      <c r="B18" s="14">
        <v>1989</v>
      </c>
      <c r="C18" s="15" t="s">
        <v>33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thickBot="1">
      <c r="A19" s="14">
        <v>16</v>
      </c>
      <c r="B19" s="14">
        <v>1990</v>
      </c>
      <c r="C19" s="15" t="s">
        <v>33</v>
      </c>
      <c r="D19" s="4"/>
      <c r="E19" s="39" t="s">
        <v>162</v>
      </c>
      <c r="F19" s="39"/>
      <c r="G19" s="39" t="s">
        <v>163</v>
      </c>
      <c r="H19" s="39"/>
      <c r="I19" s="39" t="s">
        <v>164</v>
      </c>
      <c r="J19" s="39"/>
      <c r="K19" s="39" t="s">
        <v>5</v>
      </c>
      <c r="L19" s="3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4">
        <v>17</v>
      </c>
      <c r="B20" s="14">
        <v>1991</v>
      </c>
      <c r="C20" s="15" t="s">
        <v>81</v>
      </c>
      <c r="D20" s="4"/>
      <c r="E20" s="5"/>
      <c r="F20" s="6"/>
      <c r="G20" s="5"/>
      <c r="H20" s="6"/>
      <c r="I20" s="5"/>
      <c r="J20" s="6"/>
      <c r="K20" s="5"/>
      <c r="L20" s="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14">
        <v>18</v>
      </c>
      <c r="B21" s="14">
        <v>1992</v>
      </c>
      <c r="C21" s="15" t="s">
        <v>36</v>
      </c>
      <c r="D21" s="4"/>
      <c r="E21" s="7"/>
      <c r="F21" s="8"/>
      <c r="G21" s="7"/>
      <c r="H21" s="8"/>
      <c r="I21" s="7"/>
      <c r="J21" s="8"/>
      <c r="K21" s="7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7"/>
      <c r="F22" s="8"/>
      <c r="G22" s="7"/>
      <c r="H22" s="8"/>
      <c r="I22" s="7"/>
      <c r="J22" s="8"/>
      <c r="K22" s="7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7"/>
      <c r="F23" s="8"/>
      <c r="G23" s="7"/>
      <c r="H23" s="8"/>
      <c r="I23" s="7"/>
      <c r="J23" s="8"/>
      <c r="K23" s="7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7"/>
      <c r="F24" s="8"/>
      <c r="G24" s="7"/>
      <c r="H24" s="8"/>
      <c r="I24" s="7"/>
      <c r="J24" s="8"/>
      <c r="K24" s="7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7"/>
      <c r="F25" s="8"/>
      <c r="G25" s="7"/>
      <c r="H25" s="8"/>
      <c r="I25" s="7"/>
      <c r="J25" s="8"/>
      <c r="K25" s="7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7"/>
      <c r="F26" s="8"/>
      <c r="G26" s="7"/>
      <c r="H26" s="8"/>
      <c r="I26" s="7"/>
      <c r="J26" s="8"/>
      <c r="K26" s="7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thickBot="1">
      <c r="A27" s="4"/>
      <c r="B27" s="4"/>
      <c r="C27" s="4"/>
      <c r="D27" s="4"/>
      <c r="E27" s="9"/>
      <c r="F27" s="10"/>
      <c r="G27" s="9"/>
      <c r="H27" s="10"/>
      <c r="I27" s="9"/>
      <c r="J27" s="10"/>
      <c r="K27" s="9"/>
      <c r="L27" s="1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"/>
      <c r="B28" s="4"/>
      <c r="C28" s="4"/>
      <c r="D28" s="4"/>
      <c r="E28" s="40">
        <f>COUNTIF(C4:C21,"Lavalleja de Minas")</f>
        <v>1</v>
      </c>
      <c r="F28" s="41"/>
      <c r="G28" s="40">
        <f>COUNTIF(C4:C21,"Central Palestino")</f>
        <v>1</v>
      </c>
      <c r="H28" s="41"/>
      <c r="I28" s="40">
        <f>COUNTIF(C4:C21,"Punta del Este")</f>
        <v>1</v>
      </c>
      <c r="J28" s="41"/>
      <c r="K28" s="40">
        <f>I28+G28+E28+E14+G14+I14+K14+M14+O14</f>
        <v>18</v>
      </c>
      <c r="L28" s="4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2"/>
      <c r="F29" s="43"/>
      <c r="G29" s="42"/>
      <c r="H29" s="43"/>
      <c r="I29" s="42"/>
      <c r="J29" s="43"/>
      <c r="K29" s="42"/>
      <c r="L29" s="4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2"/>
      <c r="F30" s="43"/>
      <c r="G30" s="42"/>
      <c r="H30" s="43"/>
      <c r="I30" s="42"/>
      <c r="J30" s="43"/>
      <c r="K30" s="42"/>
      <c r="L30" s="4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4"/>
      <c r="B31" s="4"/>
      <c r="C31" s="4"/>
      <c r="D31" s="4"/>
      <c r="E31" s="44"/>
      <c r="F31" s="45"/>
      <c r="G31" s="44"/>
      <c r="H31" s="45"/>
      <c r="I31" s="44"/>
      <c r="J31" s="45"/>
      <c r="K31" s="44"/>
      <c r="L31" s="4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>
      <c r="A34" s="4"/>
      <c r="B34" s="52" t="s">
        <v>11</v>
      </c>
      <c r="C34" s="52"/>
      <c r="D34" s="5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>
      <c r="A35" s="4"/>
      <c r="B35" s="20" t="s">
        <v>54</v>
      </c>
      <c r="C35" s="20" t="s">
        <v>12</v>
      </c>
      <c r="D35" s="20" t="s">
        <v>13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21" t="s">
        <v>157</v>
      </c>
      <c r="C36" s="21">
        <v>4</v>
      </c>
      <c r="D36" s="21" t="s">
        <v>166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21" t="s">
        <v>168</v>
      </c>
      <c r="C37" s="21">
        <v>3</v>
      </c>
      <c r="D37" s="21" t="s">
        <v>167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21" t="s">
        <v>165</v>
      </c>
      <c r="C38" s="21">
        <v>2</v>
      </c>
      <c r="D38" s="21" t="s">
        <v>169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21" t="s">
        <v>130</v>
      </c>
      <c r="C39" s="21">
        <v>2</v>
      </c>
      <c r="D39" s="21" t="s">
        <v>170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1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</sheetData>
  <sheetProtection password="CC1F" sheet="1" objects="1" scenarios="1" selectLockedCells="1" selectUnlockedCells="1"/>
  <mergeCells count="23">
    <mergeCell ref="B34:D34"/>
    <mergeCell ref="E3:P3"/>
    <mergeCell ref="E5:F5"/>
    <mergeCell ref="G5:H5"/>
    <mergeCell ref="I5:J5"/>
    <mergeCell ref="K5:L5"/>
    <mergeCell ref="M5:N5"/>
    <mergeCell ref="O5:P5"/>
    <mergeCell ref="E14:F17"/>
    <mergeCell ref="G14:H17"/>
    <mergeCell ref="I14:J17"/>
    <mergeCell ref="K14:L17"/>
    <mergeCell ref="E19:F19"/>
    <mergeCell ref="E28:F31"/>
    <mergeCell ref="G19:H19"/>
    <mergeCell ref="A1:B1"/>
    <mergeCell ref="O14:P17"/>
    <mergeCell ref="M14:N17"/>
    <mergeCell ref="G28:H31"/>
    <mergeCell ref="I28:J31"/>
    <mergeCell ref="I19:J19"/>
    <mergeCell ref="K19:L19"/>
    <mergeCell ref="K28:L3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99"/>
  <sheetViews>
    <sheetView topLeftCell="A7" workbookViewId="0">
      <selection activeCell="A2" sqref="A2"/>
    </sheetView>
  </sheetViews>
  <sheetFormatPr baseColWidth="10" defaultRowHeight="15"/>
  <cols>
    <col min="1" max="1" width="14.42578125" bestFit="1" customWidth="1"/>
    <col min="2" max="2" width="26.7109375" bestFit="1" customWidth="1"/>
    <col min="3" max="3" width="20.7109375" bestFit="1" customWidth="1"/>
    <col min="4" max="4" width="16.42578125" bestFit="1" customWidth="1"/>
    <col min="6" max="6" width="12.5703125" customWidth="1"/>
    <col min="8" max="8" width="12.28515625" customWidth="1"/>
    <col min="10" max="10" width="12.140625" customWidth="1"/>
    <col min="16" max="16" width="11.5703125" customWidth="1"/>
  </cols>
  <sheetData>
    <row r="1" spans="1:26" ht="39" customHeight="1" thickBot="1">
      <c r="A1" s="36" t="s">
        <v>82</v>
      </c>
      <c r="B1" s="37"/>
      <c r="C1" s="38"/>
      <c r="D1" s="22" t="s">
        <v>236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25">
      <c r="A3" s="24" t="s">
        <v>16</v>
      </c>
      <c r="B3" s="2" t="s">
        <v>1</v>
      </c>
      <c r="C3" s="2" t="s">
        <v>2</v>
      </c>
      <c r="D3" s="4"/>
      <c r="E3" s="46" t="s">
        <v>83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>
        <v>1</v>
      </c>
      <c r="B4" s="14">
        <v>1975</v>
      </c>
      <c r="C4" s="15" t="s">
        <v>84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14">
        <v>2</v>
      </c>
      <c r="B5" s="14">
        <v>1978</v>
      </c>
      <c r="C5" s="15" t="s">
        <v>156</v>
      </c>
      <c r="D5" s="4"/>
      <c r="E5" s="39" t="s">
        <v>149</v>
      </c>
      <c r="F5" s="39"/>
      <c r="G5" s="39" t="s">
        <v>150</v>
      </c>
      <c r="H5" s="39"/>
      <c r="I5" s="39" t="s">
        <v>151</v>
      </c>
      <c r="J5" s="39"/>
      <c r="K5" s="39" t="s">
        <v>152</v>
      </c>
      <c r="L5" s="39"/>
      <c r="M5" s="39" t="s">
        <v>153</v>
      </c>
      <c r="N5" s="39"/>
      <c r="O5" s="39" t="s">
        <v>154</v>
      </c>
      <c r="P5" s="3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14">
        <v>3</v>
      </c>
      <c r="B6" s="14">
        <v>1979</v>
      </c>
      <c r="C6" s="15" t="s">
        <v>85</v>
      </c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14">
        <v>4</v>
      </c>
      <c r="B7" s="14">
        <v>1980</v>
      </c>
      <c r="C7" s="15" t="s">
        <v>84</v>
      </c>
      <c r="D7" s="4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14">
        <v>5</v>
      </c>
      <c r="B8" s="14">
        <v>1981</v>
      </c>
      <c r="C8" s="15" t="s">
        <v>84</v>
      </c>
      <c r="D8" s="4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14">
        <v>6</v>
      </c>
      <c r="B9" s="14">
        <v>1982</v>
      </c>
      <c r="C9" s="15" t="s">
        <v>86</v>
      </c>
      <c r="D9" s="4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14">
        <v>7</v>
      </c>
      <c r="B10" s="14">
        <v>1983</v>
      </c>
      <c r="C10" s="15" t="s">
        <v>86</v>
      </c>
      <c r="D10" s="4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14">
        <v>8</v>
      </c>
      <c r="B11" s="14">
        <v>1984</v>
      </c>
      <c r="C11" s="15" t="s">
        <v>84</v>
      </c>
      <c r="D11" s="4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14">
        <v>9</v>
      </c>
      <c r="B12" s="14">
        <v>1985</v>
      </c>
      <c r="C12" s="15" t="s">
        <v>84</v>
      </c>
      <c r="D12" s="4"/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thickBot="1">
      <c r="A13" s="14">
        <v>10</v>
      </c>
      <c r="B13" s="14">
        <v>1986</v>
      </c>
      <c r="C13" s="15" t="s">
        <v>87</v>
      </c>
      <c r="D13" s="4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14">
        <v>11</v>
      </c>
      <c r="B14" s="14">
        <v>1987</v>
      </c>
      <c r="C14" s="15" t="s">
        <v>88</v>
      </c>
      <c r="D14" s="4"/>
      <c r="E14" s="40">
        <f>COUNTIF(C4:C19,"Conventos")</f>
        <v>7</v>
      </c>
      <c r="F14" s="41"/>
      <c r="G14" s="40">
        <f>COUNTIF(C4:C19,"Fritsa")</f>
        <v>3</v>
      </c>
      <c r="H14" s="41"/>
      <c r="I14" s="40">
        <f>COUNTIF(C4:C19,"Sarandí Universitario")</f>
        <v>2</v>
      </c>
      <c r="J14" s="41"/>
      <c r="K14" s="40">
        <f>COUNTIF(C4:C19,"Policial de Tbó.")</f>
        <v>1</v>
      </c>
      <c r="L14" s="41"/>
      <c r="M14" s="40">
        <f>COUNTIF(C4:C19,"Estudiantes de Tbó.")</f>
        <v>1</v>
      </c>
      <c r="N14" s="41"/>
      <c r="O14" s="40">
        <f>COUNTIF(C4:C19,"Ceibal")</f>
        <v>1</v>
      </c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14">
        <v>12</v>
      </c>
      <c r="B15" s="14">
        <v>1988</v>
      </c>
      <c r="C15" s="15" t="s">
        <v>35</v>
      </c>
      <c r="D15" s="4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14">
        <v>13</v>
      </c>
      <c r="B16" s="14">
        <v>1989</v>
      </c>
      <c r="C16" s="15" t="s">
        <v>84</v>
      </c>
      <c r="D16" s="4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thickBot="1">
      <c r="A17" s="14">
        <v>14</v>
      </c>
      <c r="B17" s="14">
        <v>1990</v>
      </c>
      <c r="C17" s="15" t="s">
        <v>84</v>
      </c>
      <c r="D17" s="4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14">
        <v>15</v>
      </c>
      <c r="B18" s="14">
        <v>1991</v>
      </c>
      <c r="C18" s="15" t="s">
        <v>35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14">
        <v>16</v>
      </c>
      <c r="B19" s="14">
        <v>1992</v>
      </c>
      <c r="C19" s="15" t="s">
        <v>35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thickBot="1">
      <c r="A20" s="4"/>
      <c r="B20" s="4"/>
      <c r="C20" s="4"/>
      <c r="D20" s="4"/>
      <c r="E20" s="39" t="s">
        <v>172</v>
      </c>
      <c r="F20" s="39"/>
      <c r="G20" s="39" t="s">
        <v>171</v>
      </c>
      <c r="H20" s="3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4"/>
      <c r="C21" s="4"/>
      <c r="D21" s="4"/>
      <c r="E21" s="5"/>
      <c r="F21" s="6"/>
      <c r="G21" s="5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7"/>
      <c r="F22" s="8"/>
      <c r="G22" s="7"/>
      <c r="H22" s="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4"/>
      <c r="C23" s="4"/>
      <c r="D23" s="4"/>
      <c r="E23" s="7"/>
      <c r="F23" s="8"/>
      <c r="G23" s="7"/>
      <c r="H23" s="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7"/>
      <c r="F24" s="8"/>
      <c r="G24" s="7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7"/>
      <c r="F25" s="8"/>
      <c r="G25" s="7"/>
      <c r="H25" s="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7"/>
      <c r="F26" s="8"/>
      <c r="G26" s="7"/>
      <c r="H26" s="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7"/>
      <c r="F27" s="8"/>
      <c r="G27" s="7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thickBot="1">
      <c r="A28" s="4"/>
      <c r="B28" s="4"/>
      <c r="C28" s="4"/>
      <c r="D28" s="4"/>
      <c r="E28" s="9"/>
      <c r="F28" s="10"/>
      <c r="G28" s="9"/>
      <c r="H28" s="1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"/>
      <c r="B29" s="4"/>
      <c r="C29" s="4"/>
      <c r="D29" s="4"/>
      <c r="E29" s="40">
        <f>COUNTIF(C4:C19,"Peñarol de P. de los T.")</f>
        <v>1</v>
      </c>
      <c r="F29" s="41"/>
      <c r="G29" s="40">
        <f>E29+E14+G14+I14+K14+M14+O14</f>
        <v>16</v>
      </c>
      <c r="H29" s="4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"/>
      <c r="B30" s="4"/>
      <c r="C30" s="4"/>
      <c r="D30" s="4"/>
      <c r="E30" s="42"/>
      <c r="F30" s="43"/>
      <c r="G30" s="42"/>
      <c r="H30" s="4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4"/>
      <c r="B31" s="4"/>
      <c r="C31" s="4"/>
      <c r="D31" s="4"/>
      <c r="E31" s="42"/>
      <c r="F31" s="43"/>
      <c r="G31" s="42"/>
      <c r="H31" s="4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thickBot="1">
      <c r="A32" s="4"/>
      <c r="B32" s="4"/>
      <c r="C32" s="4"/>
      <c r="D32" s="4"/>
      <c r="E32" s="44"/>
      <c r="F32" s="45"/>
      <c r="G32" s="44"/>
      <c r="H32" s="4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>
      <c r="A35" s="4"/>
      <c r="B35" s="52" t="s">
        <v>11</v>
      </c>
      <c r="C35" s="52"/>
      <c r="D35" s="5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20" t="s">
        <v>54</v>
      </c>
      <c r="C36" s="20" t="s">
        <v>12</v>
      </c>
      <c r="D36" s="20" t="s">
        <v>13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21" t="s">
        <v>149</v>
      </c>
      <c r="C37" s="21">
        <v>2</v>
      </c>
      <c r="D37" s="21" t="s">
        <v>169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21" t="s">
        <v>189</v>
      </c>
      <c r="C38" s="21">
        <v>2</v>
      </c>
      <c r="D38" s="21" t="s">
        <v>58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21" t="s">
        <v>149</v>
      </c>
      <c r="C39" s="21">
        <v>2</v>
      </c>
      <c r="D39" s="21" t="s">
        <v>190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21" t="s">
        <v>149</v>
      </c>
      <c r="C40" s="21">
        <v>2</v>
      </c>
      <c r="D40" s="21" t="s">
        <v>191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21" t="s">
        <v>150</v>
      </c>
      <c r="C41" s="21">
        <v>2</v>
      </c>
      <c r="D41" s="21" t="s">
        <v>118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</sheetData>
  <sheetProtection password="CC1F" sheet="1" objects="1" scenarios="1" selectLockedCells="1" selectUnlockedCells="1"/>
  <mergeCells count="19">
    <mergeCell ref="O14:P17"/>
    <mergeCell ref="E3:P3"/>
    <mergeCell ref="E5:F5"/>
    <mergeCell ref="G5:H5"/>
    <mergeCell ref="I5:J5"/>
    <mergeCell ref="K5:L5"/>
    <mergeCell ref="M5:N5"/>
    <mergeCell ref="O5:P5"/>
    <mergeCell ref="E14:F17"/>
    <mergeCell ref="G14:H17"/>
    <mergeCell ref="I14:J17"/>
    <mergeCell ref="K14:L17"/>
    <mergeCell ref="M14:N17"/>
    <mergeCell ref="G29:H32"/>
    <mergeCell ref="E20:F20"/>
    <mergeCell ref="G20:H20"/>
    <mergeCell ref="A1:C1"/>
    <mergeCell ref="B35:D35"/>
    <mergeCell ref="E29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Interior-A</vt:lpstr>
      <vt:lpstr>Interior-B</vt:lpstr>
      <vt:lpstr>Supercopa</vt:lpstr>
      <vt:lpstr>Recopa</vt:lpstr>
      <vt:lpstr>Torneo Mayor</vt:lpstr>
      <vt:lpstr>Litoral</vt:lpstr>
      <vt:lpstr>Sur</vt:lpstr>
      <vt:lpstr>Este</vt:lpstr>
      <vt:lpstr>Noreste</vt:lpstr>
      <vt:lpstr>Norte</vt:lpstr>
      <vt:lpstr>Sur Norte</vt:lpstr>
      <vt:lpstr>Títulos totales de clubes</vt:lpstr>
      <vt:lpstr>Títulos totales con escudos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</dc:creator>
  <cp:lastModifiedBy>Esteban</cp:lastModifiedBy>
  <dcterms:created xsi:type="dcterms:W3CDTF">2023-03-03T23:02:54Z</dcterms:created>
  <dcterms:modified xsi:type="dcterms:W3CDTF">2025-10-05T01:38:35Z</dcterms:modified>
</cp:coreProperties>
</file>